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00" tabRatio="915" activeTab="0"/>
  </bookViews>
  <sheets>
    <sheet name="Річний план 2008" sheetId="1" r:id="rId1"/>
  </sheets>
  <externalReferences>
    <externalReference r:id="rId4"/>
  </externalReferences>
  <definedNames>
    <definedName name="_xlnm.Print_Area" localSheetId="0">'Річний план 2008'!$B$1:$I$20</definedName>
  </definedNames>
  <calcPr fullCalcOnLoad="1"/>
</workbook>
</file>

<file path=xl/sharedStrings.xml><?xml version="1.0" encoding="utf-8"?>
<sst xmlns="http://schemas.openxmlformats.org/spreadsheetml/2006/main" count="544" uniqueCount="267">
  <si>
    <t>Голова тендерного комітету</t>
  </si>
  <si>
    <t xml:space="preserve">Джерело фінансування </t>
  </si>
  <si>
    <t>Академія медичних наук України</t>
  </si>
  <si>
    <t>КЕКВ- 2110</t>
  </si>
  <si>
    <t xml:space="preserve">33.20.6. Прилади вимірювальні, контрольні, випробувальні різні </t>
  </si>
  <si>
    <t>тендер не проводиться</t>
  </si>
  <si>
    <t>Державна установа "Інститут дерматології та венерології АМН України"</t>
  </si>
  <si>
    <t xml:space="preserve">Предмет закупівлі </t>
  </si>
  <si>
    <t xml:space="preserve">Код КЕКВ (для бюджетних коштів) </t>
  </si>
  <si>
    <t>державні кошти (кошти Державного бюджету)</t>
  </si>
  <si>
    <t>Процедура закупівлі</t>
  </si>
  <si>
    <t>Очікувана вартість предмета закупівлі</t>
  </si>
  <si>
    <t>Академія медичних наук України (головний розпорядник бюджетних коштів)</t>
  </si>
  <si>
    <t xml:space="preserve">(посада, ПІБ) </t>
  </si>
  <si>
    <t>-</t>
  </si>
  <si>
    <t xml:space="preserve">Примітки </t>
  </si>
  <si>
    <t>Затверджено наказом Міністерства економіки України від 30.01.2009р. № 61</t>
  </si>
  <si>
    <t>Підрозділ/и (особа/и), яких планується залучити до підготовки тендерної документації (запиту цінових котирувань)</t>
  </si>
  <si>
    <t>Г.К. Кондакова</t>
  </si>
  <si>
    <t>Заст директора з наукової роботи</t>
  </si>
  <si>
    <t xml:space="preserve">  (за рішенням тендерного комітету    від ______11.01.2010____________     Протокол № ___3______     )</t>
  </si>
  <si>
    <t xml:space="preserve">Орієнтовний  початок проведення процедури закупівлі </t>
  </si>
  <si>
    <t xml:space="preserve">  (за рішенням тендерного комітету    від ______09.04.2010____________     Протокол № ___4______     )</t>
  </si>
  <si>
    <t xml:space="preserve"> Тимчасовий  ПЛАН ЗАКУПІВЕЛЬ  на 1 кв.  2010 рік</t>
  </si>
  <si>
    <t xml:space="preserve"> Тимчасовий  ПЛАН ЗАКУПІВЕЛЬ на  2 кв. 2010 рік</t>
  </si>
  <si>
    <t>РІЧНИЙ ПЛАН ЗАКУПІВЕЛЬ на  2010 рік</t>
  </si>
  <si>
    <t xml:space="preserve">Орієнтовний початок проведення процедури закупівлі </t>
  </si>
  <si>
    <t>Заступник директора з наукової роботи, Кондакова Ганна Константинівна</t>
  </si>
  <si>
    <t>(підпис)</t>
  </si>
  <si>
    <t xml:space="preserve">  (за рішенням тендерного комітету    від ___11.06 2010________________     Протокол № __5_______     )</t>
  </si>
  <si>
    <t xml:space="preserve">ДОДАТОК </t>
  </si>
  <si>
    <t xml:space="preserve"> до річного плану державних закупівель на  2010 рік</t>
  </si>
  <si>
    <t xml:space="preserve">Код КЕКВ, КПКВ (для бюджетних коштів) </t>
  </si>
  <si>
    <t>Вартість предмета закупівлі всього , тис.грн.</t>
  </si>
  <si>
    <t>у т ч 1 кв</t>
  </si>
  <si>
    <t>у т ч 2 кв</t>
  </si>
  <si>
    <t>у т.ч. на ІІ півріччя</t>
  </si>
  <si>
    <t xml:space="preserve">Примітка </t>
  </si>
  <si>
    <t>.1.</t>
  </si>
  <si>
    <t>.4.</t>
  </si>
  <si>
    <t>.5.</t>
  </si>
  <si>
    <t>.6.</t>
  </si>
  <si>
    <t>.7.</t>
  </si>
  <si>
    <t>КЕКВ 1131 "Предмети, матеріали, обладнання та інвентар</t>
  </si>
  <si>
    <t>18.21.3 Одяг робочий інший</t>
  </si>
  <si>
    <t>КЕКВ 1131, КПКВ 6561040 6561060</t>
  </si>
  <si>
    <t xml:space="preserve">кошти Державного бюджету </t>
  </si>
  <si>
    <t>рукавиці комбіновані</t>
  </si>
  <si>
    <t xml:space="preserve">19.30.3 Взуття захисне та різне, н.в.і.у. </t>
  </si>
  <si>
    <t>"  -  "</t>
  </si>
  <si>
    <t>спеціальне взуття: галоші</t>
  </si>
  <si>
    <t xml:space="preserve">22.13.1 Видання періодичні </t>
  </si>
  <si>
    <t>Компендіум,  газети, журнали, наукові та інш</t>
  </si>
  <si>
    <t xml:space="preserve">21.23.1.Приладдя канцелярські паперові 
</t>
  </si>
  <si>
    <t>папір для принтеру</t>
  </si>
  <si>
    <t>22.11.2 Книги, брошури, листівки друковані та продукція аналогічна</t>
  </si>
  <si>
    <t>бланки, бланки обліково-звітної медичної документації</t>
  </si>
  <si>
    <t>22.22.1 Марки, папір гербовий, бланки чеків, банкноти</t>
  </si>
  <si>
    <t>марки</t>
  </si>
  <si>
    <t xml:space="preserve">22.22.2 Товари з паперу чи картону шкільні та канцелярські </t>
  </si>
  <si>
    <t>канцтовари інші</t>
  </si>
  <si>
    <t>23.20.1 Продукти нафтоперероблення рідкі</t>
  </si>
  <si>
    <t>паливо АИ-95</t>
  </si>
  <si>
    <t>24.51.3 Мило та чистильні препарати</t>
  </si>
  <si>
    <t>мило,  стир порошок, сода</t>
  </si>
  <si>
    <t>24.66.4 Продукти хімічні різні технічного призначення</t>
  </si>
  <si>
    <t>хімреактиви</t>
  </si>
  <si>
    <t>25.13.5 Тканини прогумовані</t>
  </si>
  <si>
    <t>інші госптовари</t>
  </si>
  <si>
    <t>28.63.1 Замки та запори</t>
  </si>
  <si>
    <t>Замки та запори</t>
  </si>
  <si>
    <t>29.13.1 Вентилі, крани, клапани та подібні вироби</t>
  </si>
  <si>
    <t>змішувачі та товари сантехнічні</t>
  </si>
  <si>
    <t xml:space="preserve">30.01.2 Обладнання копіювально-розмножувальне та інше конторське обладнання </t>
  </si>
  <si>
    <t>катрідж</t>
  </si>
  <si>
    <t xml:space="preserve">31.50.1 Лампи електричні </t>
  </si>
  <si>
    <t>лампи енергозбер.</t>
  </si>
  <si>
    <t>33.10.1 Устаткування медичн, хірург , та ортопедичне</t>
  </si>
  <si>
    <t>опромінювач ИУТ 0,88 - 4,04 Ф до апарату ультразвукової терапії УЗТ 1,01Ф</t>
  </si>
  <si>
    <t>33.40.1 Окуляри</t>
  </si>
  <si>
    <t>окуляри захисні</t>
  </si>
  <si>
    <t>34.30.2 Вузли та деталі для автомобілів</t>
  </si>
  <si>
    <t>запчастини для авто</t>
  </si>
  <si>
    <t>Всього за КЕКВ 1131</t>
  </si>
  <si>
    <t>КЕКВ 1132 "Медикаменти та перев"язувальні матеріали"</t>
  </si>
  <si>
    <t>01.24.2 "Яйця птиць"</t>
  </si>
  <si>
    <t>КЕКВ 1132, КПКВ 6561060</t>
  </si>
  <si>
    <t>ембріони курячі</t>
  </si>
  <si>
    <t>15.92.1 Спирт етиловий</t>
  </si>
  <si>
    <t>спирт медичний</t>
  </si>
  <si>
    <t>17.54.3 Вироби текстильні інші</t>
  </si>
  <si>
    <t>простині кушеточні нестерильні</t>
  </si>
  <si>
    <t>маска медична</t>
  </si>
  <si>
    <t>18.24.3 Доповнення до одягу шкіряні та одяг спеціальний</t>
  </si>
  <si>
    <t>бахіли</t>
  </si>
  <si>
    <t>18.24.4 Капелюхи та інші головні убори</t>
  </si>
  <si>
    <t>шапочки медичні</t>
  </si>
  <si>
    <t>21.12.3 Папір спеціальний різний</t>
  </si>
  <si>
    <t>індикатор, крафт-папір, паперові диски</t>
  </si>
  <si>
    <t xml:space="preserve">23.20.3 Продукти нафтоперероблення інші </t>
  </si>
  <si>
    <t>вазелінова олія</t>
  </si>
  <si>
    <t>24.12.2 Речовини фарбувальні та дубильні</t>
  </si>
  <si>
    <t>делатест, азур-еозин</t>
  </si>
  <si>
    <t>24.13.1  Елементи , кислоти та основи неорганічні</t>
  </si>
  <si>
    <t xml:space="preserve">24.13.3 Сульфовані, фосфатовані, нітровані і карбонатовані солі металів </t>
  </si>
  <si>
    <t>медичні препарати</t>
  </si>
  <si>
    <t>24.14.1 Вуглеводні та галогено-, сульфо-, нітро- чи нітрозопохідні</t>
  </si>
  <si>
    <t>24.14.3 Кислоти карбонові та їх похідні</t>
  </si>
  <si>
    <t>24.14.4 Сполуки органічні з азотною функціональною групою</t>
  </si>
  <si>
    <t>гуанідін (хімреактиви)</t>
  </si>
  <si>
    <t>24.14.6 Сполуки органічні з кисневою функціональною групою н.в.і.у.</t>
  </si>
  <si>
    <t>24.14.7 Похідні органічних  продуктів із специфічними функціями</t>
  </si>
  <si>
    <t>олія імерсійна</t>
  </si>
  <si>
    <t xml:space="preserve">24.15.3 Добрива азотні </t>
  </si>
  <si>
    <t xml:space="preserve">24.20.1 Продукти агрохімічні </t>
  </si>
  <si>
    <t>деззасоби, пергідроль</t>
  </si>
  <si>
    <t>24.41.3 Сполуки гетероциклічні та сульфаміди</t>
  </si>
  <si>
    <t>24.41.5 Вітаміни, гормони, алкалоїди та антибіотики</t>
  </si>
  <si>
    <t>24.41.6 Продукти опотерапевтичні</t>
  </si>
  <si>
    <t>медичні препарати, хімреактиви</t>
  </si>
  <si>
    <t>24.42.1 Препарати лікарські</t>
  </si>
  <si>
    <t>24.42.2 Препарати фармацевтичні різні</t>
  </si>
  <si>
    <t>лейкопластир, вата, бинт, хімреактиви</t>
  </si>
  <si>
    <t>клейонка медична</t>
  </si>
  <si>
    <t>25.13.6 Одяг гумовий</t>
  </si>
  <si>
    <t>рукавички нестерильні</t>
  </si>
  <si>
    <t>25.13.7 Вироби гумові різні</t>
  </si>
  <si>
    <t>презерватив, пробки гумові</t>
  </si>
  <si>
    <t>25.22.1 Тара з пластмас</t>
  </si>
  <si>
    <t>мікропробірки, наконечники, шпателя, штативи</t>
  </si>
  <si>
    <t>25.24.2 Інші пластмасові вироби н.в.і.у.</t>
  </si>
  <si>
    <t>однораз набори со скарифікато-ром, укладка-контейнер</t>
  </si>
  <si>
    <t>26.15.2 Інше технічне скло</t>
  </si>
  <si>
    <t>кювета, пробірки, ексікатор, бутель, лійки лабораторні, предметні скла</t>
  </si>
  <si>
    <t>29.24.2 Устаткування для сушіння, зважування та розбризкування</t>
  </si>
  <si>
    <t>Прокладки для вугольних електродів</t>
  </si>
  <si>
    <t>26.24.1 Посуд і вироби лабораторного, хімічного чи іншого технічного призначення з кераміки</t>
  </si>
  <si>
    <t>склянка фарфорова</t>
  </si>
  <si>
    <t>галогенна лампа, ртутно-кварцева лампа</t>
  </si>
  <si>
    <t>31.62.1 Електро-устаткування н.в.і.у.</t>
  </si>
  <si>
    <t>електроди ФЗТ</t>
  </si>
  <si>
    <t>шприці, шпателя, катетера, лоток, скальпель, та інш, скарифікатор, ножиці, пінцет</t>
  </si>
  <si>
    <t>33.20.5 Прилади для вимірювання фізичних та хімічних величин</t>
  </si>
  <si>
    <t>термометр, гігрометр</t>
  </si>
  <si>
    <t xml:space="preserve">33.40.2 Устаткування оптичне </t>
  </si>
  <si>
    <t>лупа</t>
  </si>
  <si>
    <t>33.50.1 Годинники наручні та інші лічильники часу</t>
  </si>
  <si>
    <t>секундомір, годинники пісочні</t>
  </si>
  <si>
    <t>Всього за КЕКВ 1132</t>
  </si>
  <si>
    <t>КЕКВ 1133 "Продукти харчування"</t>
  </si>
  <si>
    <t xml:space="preserve">01.11.2 .Культури овочеві </t>
  </si>
  <si>
    <t>КЕКВ 1133, КПКВ 6561060</t>
  </si>
  <si>
    <t>картопля</t>
  </si>
  <si>
    <t xml:space="preserve">01.12.1 Овочі свіжі </t>
  </si>
  <si>
    <t>буряк, морква, капуста, лук</t>
  </si>
  <si>
    <t xml:space="preserve">01.13.3. Кава, чай, мате  та какао-боби </t>
  </si>
  <si>
    <t>чай, кава, какао</t>
  </si>
  <si>
    <t>0.1.24.2 Яйця птиць</t>
  </si>
  <si>
    <t>яйце курине</t>
  </si>
  <si>
    <t>15.11.1. М"ясо  свіже та заморожене</t>
  </si>
  <si>
    <t>печінь говяжа</t>
  </si>
  <si>
    <t xml:space="preserve">15.12.1. М"ясо та харчові субпродукти свійської птиці </t>
  </si>
  <si>
    <t>Птиця (кури)</t>
  </si>
  <si>
    <t xml:space="preserve">15.13.1. М"ясопродукти </t>
  </si>
  <si>
    <t>Тушонка говяжа</t>
  </si>
  <si>
    <t xml:space="preserve">15.20.1  Продукція рибна </t>
  </si>
  <si>
    <t>риба свіжеморожена</t>
  </si>
  <si>
    <t>15.32.1. Соки фруктові та овочеві</t>
  </si>
  <si>
    <t>сок фруктовий</t>
  </si>
  <si>
    <t xml:space="preserve">15.33.1. Продукти готові та консерви овочеві </t>
  </si>
  <si>
    <t>горошек зел., огірки консерв., томат-паста, ікра кабачк.</t>
  </si>
  <si>
    <t>15.33.2. Продукти готові та консерви плодові</t>
  </si>
  <si>
    <t>повидло-джем, сухофрукти</t>
  </si>
  <si>
    <t>15.42.1 Олії та жири очищені</t>
  </si>
  <si>
    <t>олія соняшнікова</t>
  </si>
  <si>
    <t xml:space="preserve">15.51.1 Молоко рідке та вершки </t>
  </si>
  <si>
    <t>молоко</t>
  </si>
  <si>
    <t>15.51.3 Масло (з коров'ячого молока)</t>
  </si>
  <si>
    <t>масло вершкове</t>
  </si>
  <si>
    <t>15.51.4  Сир сичужний та кисломолочний</t>
  </si>
  <si>
    <t>творог</t>
  </si>
  <si>
    <t xml:space="preserve">15.51.5 Продукти молочні інші </t>
  </si>
  <si>
    <t>сметана, молоко згущ.</t>
  </si>
  <si>
    <t>15.61.3 Крупи</t>
  </si>
  <si>
    <t>крупи (рис., пшоно, гречана)</t>
  </si>
  <si>
    <t>15.81.1 Вироби хлібобулочні, тістечка та здобні хлібобулочні</t>
  </si>
  <si>
    <t>хліб</t>
  </si>
  <si>
    <t>15.83.1  Цукор</t>
  </si>
  <si>
    <t>цукор</t>
  </si>
  <si>
    <t>15.85.1Вироби  макаронні</t>
  </si>
  <si>
    <t>макаронні вироби</t>
  </si>
  <si>
    <t>15.87.1 Приправи</t>
  </si>
  <si>
    <t>оцет, сіль, сухі дріжджі</t>
  </si>
  <si>
    <t>15.89.1 Продукти харчові різні</t>
  </si>
  <si>
    <t>спред</t>
  </si>
  <si>
    <t>Всього за КЕКВ 1133</t>
  </si>
  <si>
    <t>КЕКВ 1134 "Оплата інших послуг та інші видатки"</t>
  </si>
  <si>
    <t>33.10.9 Послуги з монта-жу технічного обсл-ння і ремонту мед-го, хірургічного та ортопедичн устаткування</t>
  </si>
  <si>
    <t>КЕКВ 1134, КПКВ 6561040, 6561060</t>
  </si>
  <si>
    <t>повірка лічильників</t>
  </si>
  <si>
    <t xml:space="preserve">33.20.9  Послуги з монтажу технічного обслуговування і ремонту контрольно-вимірювальної апаратури </t>
  </si>
  <si>
    <t>ремонт ЗВТ та медтехніки, термостатів</t>
  </si>
  <si>
    <t>45. Будівельно-монтажні роботи та будівельна продукція</t>
  </si>
  <si>
    <t>поточний ремонт приміщень інституту</t>
  </si>
  <si>
    <t>50.20.2. Послуги з технічного обслуговування і ремонту інших автомобілів</t>
  </si>
  <si>
    <t>витрати на ремонт автомобілю та заміну діталей, медогляд водія, техогляд автомобілю</t>
  </si>
  <si>
    <t xml:space="preserve">52.72.1 Послуги з ремонту електричних побутових товарів </t>
  </si>
  <si>
    <t>ремонт холодильника</t>
  </si>
  <si>
    <t xml:space="preserve">64.11.1 Поштові послуги </t>
  </si>
  <si>
    <t>оплата поштових відправлень, включаючі телеграми, листи, бандеролі</t>
  </si>
  <si>
    <t xml:space="preserve">64.20.1 Послуги з передавання даних і повідомлень 
</t>
  </si>
  <si>
    <t>абонентна плата за телефон та міжміські міжнародні розмови, електронна пошта</t>
  </si>
  <si>
    <t>65.11.1 Послуги  центрального банку</t>
  </si>
  <si>
    <t>оплата банківських послуг</t>
  </si>
  <si>
    <t>66.03.1 Послуги із страхування, крім страхування життя</t>
  </si>
  <si>
    <t>страхування автомобілю</t>
  </si>
  <si>
    <t>72.40.1 Послуги, пов"язані з базами данних</t>
  </si>
  <si>
    <t>супровід комп програм та Б-звіт</t>
  </si>
  <si>
    <t>72.50.1 Послуги з техн обслуговування і ремонту конторських, лічильних машин та комп .техніки</t>
  </si>
  <si>
    <t>послуги з технічного обслуговування та ремонту конторських та лічильних машин, комп"ютерної техніки, заправка картриджів та ксероксу</t>
  </si>
  <si>
    <t xml:space="preserve">74.14.2. Послуги в галузі управління інші </t>
  </si>
  <si>
    <t>договора для  проведення атестації , акредитації, актуалізація стандартів з метрології, роботи по списанню медобладнання</t>
  </si>
  <si>
    <t>74.20.1. Плани і креслення для архітектурних проектно-конструкторських та інших робіт</t>
  </si>
  <si>
    <t>підготовка будівлі до роботи у зимово-весняних та осіннє-зимових періодах, водний паспорт, паспорт будівлі</t>
  </si>
  <si>
    <t>74.30.1 Послуги з технічних випробуваннь та аналізу</t>
  </si>
  <si>
    <t>аналіз сточних вод, заміри контурів заземлення, іспити електропроводки, опору цепі фаза-нуль</t>
  </si>
  <si>
    <t xml:space="preserve">74.84.1 Послуги комерційні інші 
</t>
  </si>
  <si>
    <t>Інші комерційні послуги, пов"язанні з функціонуванням установи та встановлення програмного забезпечення</t>
  </si>
  <si>
    <t>75.11.1 Державне управління загального характеру</t>
  </si>
  <si>
    <t>податок з власників транспортних засобів</t>
  </si>
  <si>
    <t>80.22.1 Послуги у сфері середньої технічної і професійної освіти</t>
  </si>
  <si>
    <t>Атестація лабораторій на право провед вимірюваньДП "Харківстандарт-метрологія", Атестація (метрологічна) ЗВТ</t>
  </si>
  <si>
    <t>93.01.1. Послуги з прання і сухого чищення</t>
  </si>
  <si>
    <t>прання білизни</t>
  </si>
  <si>
    <t>Всього за КЕКВ 1134</t>
  </si>
  <si>
    <t>КЕКВ 1135 "Оплата інших послуг та інші видатки"</t>
  </si>
  <si>
    <t>КЕКВ 1135 6561040, 6561060</t>
  </si>
  <si>
    <t>оплата податків та зборів, інші платежи в бюджет</t>
  </si>
  <si>
    <t>75.11.1  Державне управління загального характеру</t>
  </si>
  <si>
    <t xml:space="preserve"> штрафи, пени</t>
  </si>
  <si>
    <t>74.11.1. Послуги в галузі права</t>
  </si>
  <si>
    <t>придбання патенту та плата за подовження терміну дії патенту</t>
  </si>
  <si>
    <t>Всього за КЕКВ 1135</t>
  </si>
  <si>
    <t>КЕКВ 2110  Придбання обладнання і предметів довгострокового користування</t>
  </si>
  <si>
    <t>КЕКВ 2110  6561060</t>
  </si>
  <si>
    <t>Апарат "УВЧ-66", опромінювач бактеріцидний напольний пересувний</t>
  </si>
  <si>
    <t>Імуноферментний аналізатор</t>
  </si>
  <si>
    <t>дозатори для змінного об"єму</t>
  </si>
  <si>
    <t xml:space="preserve">33.20.6 Прилади вимірювальні, контрольні, випробувальні різні </t>
  </si>
  <si>
    <t>мікроскопи</t>
  </si>
  <si>
    <t xml:space="preserve">33.20.7 Прилади та апаратура для автоматичного регулювання та керування </t>
  </si>
  <si>
    <t>термостат</t>
  </si>
  <si>
    <t>Всього за КЕКВ 2110</t>
  </si>
  <si>
    <t>КЕКВ 2130 "Капітальний ремонт"</t>
  </si>
  <si>
    <t>КЕКВ 2110 6561060</t>
  </si>
  <si>
    <t>капітальний ремонт приміщень інституту, згідно локального кошторису</t>
  </si>
  <si>
    <t>Всього за КЕКВ 2130</t>
  </si>
  <si>
    <t>Голова Тендерного комітету, заступник директора з наукової роботи</t>
  </si>
  <si>
    <t>Члени тендерного комітету:</t>
  </si>
  <si>
    <t>Головний лікар</t>
  </si>
  <si>
    <t>Ю.В. Сметанін</t>
  </si>
  <si>
    <t>Заступник директора з економ. питань</t>
  </si>
  <si>
    <t>М.В. Єлісєєва</t>
  </si>
  <si>
    <t>Головний бухгалтер</t>
  </si>
  <si>
    <t>В.Ф. Яковенко</t>
  </si>
  <si>
    <t>Провідний економіст</t>
  </si>
  <si>
    <t>В.Г. Плахотник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</si>
</sst>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i/>
      <sz val="14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8"/>
      <name val="Arial"/>
      <family val="0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6" fillId="20" borderId="0" xfId="0" applyFont="1" applyFill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164" fontId="40" fillId="0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6;&#1110;&#1095;&#1085;&#1080;&#1081;%20&#1087;&#1083;&#1072;&#1085;%20&#1085;&#1072;%20&#1079;&#1072;&#1082;&#1091;&#1087;&#1110;&#1074;&#1083;&#1102;%20%20%20%202010%20&#1076;&#1083;&#1103;%20&#1086;&#1087;&#1088;&#1080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ічний план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75" zoomScaleNormal="75" zoomScalePageLayoutView="0" workbookViewId="0" topLeftCell="A43">
      <selection activeCell="E54" sqref="E54"/>
    </sheetView>
  </sheetViews>
  <sheetFormatPr defaultColWidth="9.140625" defaultRowHeight="12.75"/>
  <cols>
    <col min="1" max="1" width="3.421875" style="21" customWidth="1"/>
    <col min="2" max="2" width="33.421875" style="0" customWidth="1"/>
    <col min="3" max="3" width="8.00390625" style="5" customWidth="1"/>
    <col min="4" max="4" width="15.7109375" style="0" customWidth="1"/>
    <col min="5" max="5" width="22.421875" style="0" customWidth="1"/>
    <col min="6" max="6" width="13.8515625" style="11" customWidth="1"/>
    <col min="7" max="7" width="12.28125" style="0" customWidth="1"/>
    <col min="8" max="8" width="13.57421875" style="16" customWidth="1"/>
    <col min="9" max="9" width="22.421875" style="0" customWidth="1"/>
  </cols>
  <sheetData>
    <row r="1" spans="1:9" s="47" customFormat="1" ht="15" customHeight="1">
      <c r="A1" s="52"/>
      <c r="C1" s="53"/>
      <c r="E1" s="13"/>
      <c r="F1" s="78" t="s">
        <v>16</v>
      </c>
      <c r="G1" s="78"/>
      <c r="H1" s="78"/>
      <c r="I1" s="78"/>
    </row>
    <row r="2" spans="1:9" s="47" customFormat="1" ht="35.25" customHeight="1">
      <c r="A2" s="52"/>
      <c r="C2" s="53"/>
      <c r="E2" s="14"/>
      <c r="F2" s="78"/>
      <c r="G2" s="78"/>
      <c r="H2" s="78"/>
      <c r="I2" s="78"/>
    </row>
    <row r="3" ht="24" customHeight="1">
      <c r="E3" s="14"/>
    </row>
    <row r="4" spans="1:9" s="2" customFormat="1" ht="19.5" customHeight="1">
      <c r="A4" s="22"/>
      <c r="C4" s="79" t="s">
        <v>23</v>
      </c>
      <c r="D4" s="79"/>
      <c r="E4" s="79"/>
      <c r="F4" s="79"/>
      <c r="G4" s="79"/>
      <c r="H4" s="79"/>
      <c r="I4" s="36"/>
    </row>
    <row r="5" spans="1:3" s="2" customFormat="1" ht="3.75" customHeight="1">
      <c r="A5" s="22"/>
      <c r="C5" s="13"/>
    </row>
    <row r="6" spans="1:8" s="2" customFormat="1" ht="20.25" customHeight="1">
      <c r="A6" s="22"/>
      <c r="B6" s="44"/>
      <c r="C6" s="60" t="s">
        <v>6</v>
      </c>
      <c r="D6" s="60"/>
      <c r="E6" s="60"/>
      <c r="F6" s="60"/>
      <c r="G6" s="60"/>
      <c r="H6" s="60"/>
    </row>
    <row r="7" spans="1:8" s="2" customFormat="1" ht="6.75" customHeight="1">
      <c r="A7" s="22"/>
      <c r="B7" s="37"/>
      <c r="C7" s="48"/>
      <c r="D7" s="37"/>
      <c r="E7" s="37"/>
      <c r="F7" s="37"/>
      <c r="G7" s="37"/>
      <c r="H7" s="37"/>
    </row>
    <row r="8" spans="1:9" s="50" customFormat="1" ht="138" customHeight="1">
      <c r="A8" s="56"/>
      <c r="B8" s="15" t="s">
        <v>7</v>
      </c>
      <c r="C8" s="15" t="s">
        <v>8</v>
      </c>
      <c r="D8" s="15" t="s">
        <v>1</v>
      </c>
      <c r="E8" s="15" t="s">
        <v>11</v>
      </c>
      <c r="F8" s="15" t="s">
        <v>10</v>
      </c>
      <c r="G8" s="15" t="s">
        <v>21</v>
      </c>
      <c r="H8" s="15" t="s">
        <v>17</v>
      </c>
      <c r="I8" s="15" t="s">
        <v>15</v>
      </c>
    </row>
    <row r="9" spans="2:9" s="54" customFormat="1" ht="15.75" customHeight="1">
      <c r="B9" s="55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</row>
    <row r="10" spans="1:15" s="42" customFormat="1" ht="60" customHeight="1">
      <c r="A10" s="46"/>
      <c r="B10" s="61" t="s">
        <v>14</v>
      </c>
      <c r="C10" s="61" t="s">
        <v>14</v>
      </c>
      <c r="D10" s="62" t="s">
        <v>9</v>
      </c>
      <c r="E10" s="61" t="s">
        <v>14</v>
      </c>
      <c r="F10" s="61" t="s">
        <v>14</v>
      </c>
      <c r="G10" s="61" t="s">
        <v>14</v>
      </c>
      <c r="H10" s="61" t="s">
        <v>14</v>
      </c>
      <c r="I10" s="62" t="s">
        <v>12</v>
      </c>
      <c r="N10" s="88"/>
      <c r="O10" s="89"/>
    </row>
    <row r="11" spans="1:15" s="19" customFormat="1" ht="0.75" customHeight="1" hidden="1">
      <c r="A11" s="23"/>
      <c r="B11" s="57" t="s">
        <v>4</v>
      </c>
      <c r="C11" s="58" t="s">
        <v>3</v>
      </c>
      <c r="D11" s="57" t="e">
        <f>#REF!</f>
        <v>#REF!</v>
      </c>
      <c r="E11" s="59" t="e">
        <f>#REF!</f>
        <v>#REF!</v>
      </c>
      <c r="F11" s="57" t="s">
        <v>5</v>
      </c>
      <c r="G11" s="57"/>
      <c r="H11" s="57"/>
      <c r="I11" s="57" t="s">
        <v>12</v>
      </c>
      <c r="N11" s="90"/>
      <c r="O11" s="91"/>
    </row>
    <row r="12" spans="1:15" s="19" customFormat="1" ht="3.75" customHeight="1" hidden="1">
      <c r="A12" s="23"/>
      <c r="B12" s="33"/>
      <c r="C12" s="49"/>
      <c r="D12" s="20"/>
      <c r="E12" s="39"/>
      <c r="F12" s="20"/>
      <c r="G12" s="20"/>
      <c r="H12" s="35"/>
      <c r="I12" s="20" t="s">
        <v>2</v>
      </c>
      <c r="N12" s="86"/>
      <c r="O12" s="87"/>
    </row>
    <row r="13" spans="1:8" s="3" customFormat="1" ht="13.5" customHeight="1">
      <c r="A13" s="24"/>
      <c r="C13" s="6"/>
      <c r="D13" s="9"/>
      <c r="E13" s="9"/>
      <c r="F13" s="10"/>
      <c r="H13" s="17"/>
    </row>
    <row r="14" spans="1:8" s="3" customFormat="1" ht="13.5" customHeight="1">
      <c r="A14" s="24"/>
      <c r="C14" s="6"/>
      <c r="D14" s="9"/>
      <c r="E14" s="9"/>
      <c r="F14" s="10"/>
      <c r="H14" s="17"/>
    </row>
    <row r="15" spans="1:8" s="3" customFormat="1" ht="13.5" customHeight="1">
      <c r="A15" s="24"/>
      <c r="C15" s="6"/>
      <c r="D15" s="9"/>
      <c r="E15" s="9"/>
      <c r="F15" s="10"/>
      <c r="H15" s="17"/>
    </row>
    <row r="16" spans="1:8" s="3" customFormat="1" ht="13.5" customHeight="1">
      <c r="A16" s="24"/>
      <c r="C16" s="6"/>
      <c r="D16" s="9"/>
      <c r="E16" s="9"/>
      <c r="F16" s="10"/>
      <c r="H16" s="17"/>
    </row>
    <row r="17" spans="1:8" s="4" customFormat="1" ht="25.5" customHeight="1">
      <c r="A17" s="25"/>
      <c r="B17" s="40" t="s">
        <v>0</v>
      </c>
      <c r="C17" s="84" t="s">
        <v>19</v>
      </c>
      <c r="D17" s="84"/>
      <c r="E17" s="84"/>
      <c r="F17" s="43"/>
      <c r="G17" s="43"/>
      <c r="H17" s="41" t="s">
        <v>18</v>
      </c>
    </row>
    <row r="18" spans="1:7" s="4" customFormat="1" ht="14.25" customHeight="1">
      <c r="A18" s="25"/>
      <c r="C18" s="83" t="s">
        <v>13</v>
      </c>
      <c r="D18" s="83"/>
      <c r="E18" s="34"/>
      <c r="G18" s="17"/>
    </row>
    <row r="19" spans="1:8" s="29" customFormat="1" ht="20.25" customHeight="1">
      <c r="A19" s="28"/>
      <c r="B19" s="51" t="s">
        <v>20</v>
      </c>
      <c r="E19" s="30"/>
      <c r="F19" s="31"/>
      <c r="H19" s="32"/>
    </row>
    <row r="20" spans="1:8" s="8" customFormat="1" ht="12" customHeight="1">
      <c r="A20" s="26"/>
      <c r="C20" s="45"/>
      <c r="D20" s="7"/>
      <c r="E20" s="7"/>
      <c r="F20" s="12"/>
      <c r="H20" s="38"/>
    </row>
    <row r="21" ht="12.75">
      <c r="F21" s="18"/>
    </row>
    <row r="22" spans="1:9" s="1" customFormat="1" ht="17.25" customHeight="1">
      <c r="A22" s="27"/>
      <c r="B22" s="2"/>
      <c r="C22" s="79" t="s">
        <v>24</v>
      </c>
      <c r="D22" s="79"/>
      <c r="E22" s="79"/>
      <c r="F22" s="79"/>
      <c r="G22" s="79"/>
      <c r="H22" s="79"/>
      <c r="I22" s="36"/>
    </row>
    <row r="23" spans="1:9" s="1" customFormat="1" ht="15.75" customHeight="1">
      <c r="A23" s="27"/>
      <c r="B23" s="2"/>
      <c r="C23" s="13"/>
      <c r="D23" s="2"/>
      <c r="E23" s="2"/>
      <c r="F23" s="2"/>
      <c r="G23" s="2"/>
      <c r="H23" s="2"/>
      <c r="I23" s="2"/>
    </row>
    <row r="24" spans="2:9" ht="18.75">
      <c r="B24" s="44"/>
      <c r="C24" s="63" t="s">
        <v>6</v>
      </c>
      <c r="D24" s="63"/>
      <c r="E24" s="63"/>
      <c r="F24" s="63"/>
      <c r="G24" s="63"/>
      <c r="H24" s="63"/>
      <c r="I24" s="2"/>
    </row>
    <row r="25" spans="2:9" ht="18.75">
      <c r="B25" s="37"/>
      <c r="C25" s="48"/>
      <c r="D25" s="37"/>
      <c r="E25" s="37"/>
      <c r="F25" s="37"/>
      <c r="G25" s="37"/>
      <c r="H25" s="37"/>
      <c r="I25" s="2"/>
    </row>
    <row r="26" spans="2:9" ht="114.75">
      <c r="B26" s="64" t="s">
        <v>7</v>
      </c>
      <c r="C26" s="64" t="s">
        <v>8</v>
      </c>
      <c r="D26" s="64" t="s">
        <v>1</v>
      </c>
      <c r="E26" s="64" t="s">
        <v>11</v>
      </c>
      <c r="F26" s="64" t="s">
        <v>10</v>
      </c>
      <c r="G26" s="64" t="s">
        <v>21</v>
      </c>
      <c r="H26" s="64" t="s">
        <v>17</v>
      </c>
      <c r="I26" s="64" t="s">
        <v>15</v>
      </c>
    </row>
    <row r="27" spans="2:9" ht="12.75">
      <c r="B27" s="65">
        <v>1</v>
      </c>
      <c r="C27" s="65">
        <v>2</v>
      </c>
      <c r="D27" s="65">
        <v>3</v>
      </c>
      <c r="E27" s="65">
        <v>4</v>
      </c>
      <c r="F27" s="65">
        <v>5</v>
      </c>
      <c r="G27" s="65">
        <v>6</v>
      </c>
      <c r="H27" s="65">
        <v>7</v>
      </c>
      <c r="I27" s="65">
        <v>8</v>
      </c>
    </row>
    <row r="28" spans="2:9" ht="60">
      <c r="B28" s="66" t="s">
        <v>14</v>
      </c>
      <c r="C28" s="66" t="s">
        <v>14</v>
      </c>
      <c r="D28" s="67" t="s">
        <v>9</v>
      </c>
      <c r="E28" s="66" t="s">
        <v>14</v>
      </c>
      <c r="F28" s="66" t="s">
        <v>14</v>
      </c>
      <c r="G28" s="66" t="s">
        <v>14</v>
      </c>
      <c r="H28" s="66" t="s">
        <v>14</v>
      </c>
      <c r="I28" s="67" t="s">
        <v>12</v>
      </c>
    </row>
    <row r="29" spans="2:9" ht="15">
      <c r="B29" s="68"/>
      <c r="C29" s="69"/>
      <c r="D29" s="68"/>
      <c r="E29" s="70"/>
      <c r="F29" s="68"/>
      <c r="G29" s="68"/>
      <c r="H29" s="68"/>
      <c r="I29" s="68"/>
    </row>
    <row r="30" spans="2:9" ht="15.75">
      <c r="B30" s="71"/>
      <c r="C30" s="72"/>
      <c r="D30" s="73"/>
      <c r="E30" s="74"/>
      <c r="F30" s="73"/>
      <c r="G30" s="73"/>
      <c r="H30" s="75"/>
      <c r="I30" s="73"/>
    </row>
    <row r="31" spans="2:9" ht="15.75">
      <c r="B31" s="3"/>
      <c r="C31" s="6"/>
      <c r="D31" s="9"/>
      <c r="E31" s="9"/>
      <c r="F31" s="10"/>
      <c r="G31" s="3"/>
      <c r="H31" s="17"/>
      <c r="I31" s="3"/>
    </row>
    <row r="32" spans="2:9" ht="15.75">
      <c r="B32" s="3"/>
      <c r="C32" s="6"/>
      <c r="D32" s="9"/>
      <c r="E32" s="9"/>
      <c r="F32" s="10"/>
      <c r="G32" s="3"/>
      <c r="H32" s="17"/>
      <c r="I32" s="3"/>
    </row>
    <row r="33" spans="2:9" ht="15.75">
      <c r="B33" s="3"/>
      <c r="C33" s="6"/>
      <c r="D33" s="9"/>
      <c r="E33" s="9"/>
      <c r="F33" s="10"/>
      <c r="G33" s="3"/>
      <c r="H33" s="17"/>
      <c r="I33" s="3"/>
    </row>
    <row r="34" spans="2:9" ht="15.75">
      <c r="B34" s="3"/>
      <c r="C34" s="6"/>
      <c r="D34" s="9"/>
      <c r="E34" s="9"/>
      <c r="F34" s="10"/>
      <c r="G34" s="3"/>
      <c r="H34" s="17"/>
      <c r="I34" s="3"/>
    </row>
    <row r="35" spans="2:9" ht="37.5">
      <c r="B35" s="40" t="s">
        <v>0</v>
      </c>
      <c r="C35" s="84" t="s">
        <v>19</v>
      </c>
      <c r="D35" s="84"/>
      <c r="E35" s="84"/>
      <c r="F35" s="76"/>
      <c r="G35" s="76"/>
      <c r="H35" s="41" t="s">
        <v>18</v>
      </c>
      <c r="I35" s="4"/>
    </row>
    <row r="36" spans="2:9" ht="15">
      <c r="B36" s="4"/>
      <c r="C36" s="85" t="s">
        <v>13</v>
      </c>
      <c r="D36" s="85"/>
      <c r="E36" s="34"/>
      <c r="F36" s="4"/>
      <c r="G36" s="17"/>
      <c r="H36" s="4"/>
      <c r="I36" s="4"/>
    </row>
    <row r="37" spans="2:9" ht="15.75">
      <c r="B37" s="51" t="s">
        <v>22</v>
      </c>
      <c r="C37" s="29"/>
      <c r="D37" s="29"/>
      <c r="E37" s="30"/>
      <c r="F37" s="31"/>
      <c r="G37" s="29"/>
      <c r="H37" s="32"/>
      <c r="I37" s="29"/>
    </row>
    <row r="41" spans="5:11" ht="14.25">
      <c r="E41" s="29"/>
      <c r="F41" s="29"/>
      <c r="G41" s="30"/>
      <c r="H41" s="31"/>
      <c r="I41" s="29"/>
      <c r="J41" s="32"/>
      <c r="K41" s="29"/>
    </row>
    <row r="42" spans="5:11" ht="14.25">
      <c r="E42" s="45"/>
      <c r="F42" s="7"/>
      <c r="G42" s="7"/>
      <c r="H42" s="12"/>
      <c r="I42" s="8"/>
      <c r="J42" s="38"/>
      <c r="K42" s="8"/>
    </row>
    <row r="44" spans="2:9" ht="15.75">
      <c r="B44" s="47"/>
      <c r="C44" s="53"/>
      <c r="D44" s="47"/>
      <c r="E44" s="13"/>
      <c r="F44" s="78" t="s">
        <v>16</v>
      </c>
      <c r="G44" s="78"/>
      <c r="H44" s="78"/>
      <c r="I44" s="78"/>
    </row>
    <row r="45" spans="2:9" ht="15.75">
      <c r="B45" s="47"/>
      <c r="C45" s="53"/>
      <c r="D45" s="47"/>
      <c r="E45" s="14"/>
      <c r="F45" s="78"/>
      <c r="G45" s="78"/>
      <c r="H45" s="78"/>
      <c r="I45" s="78"/>
    </row>
    <row r="46" ht="15.75">
      <c r="E46" s="14"/>
    </row>
    <row r="47" spans="2:9" ht="19.5">
      <c r="B47" s="2"/>
      <c r="C47" s="79" t="s">
        <v>25</v>
      </c>
      <c r="D47" s="79"/>
      <c r="E47" s="79"/>
      <c r="F47" s="79"/>
      <c r="G47" s="79"/>
      <c r="H47" s="79"/>
      <c r="I47" s="36"/>
    </row>
    <row r="48" spans="2:9" ht="15.75">
      <c r="B48" s="2"/>
      <c r="C48" s="13"/>
      <c r="D48" s="2"/>
      <c r="E48" s="2"/>
      <c r="F48" s="2"/>
      <c r="G48" s="2"/>
      <c r="H48" s="2"/>
      <c r="I48" s="2"/>
    </row>
    <row r="49" spans="2:9" ht="18.75">
      <c r="B49" s="44"/>
      <c r="C49" s="63" t="s">
        <v>6</v>
      </c>
      <c r="D49" s="63"/>
      <c r="E49" s="63"/>
      <c r="F49" s="63"/>
      <c r="G49" s="63"/>
      <c r="H49" s="63"/>
      <c r="I49" s="2"/>
    </row>
    <row r="50" spans="2:9" ht="18.75">
      <c r="B50" s="37"/>
      <c r="C50" s="48"/>
      <c r="D50" s="37"/>
      <c r="E50" s="37"/>
      <c r="F50" s="37"/>
      <c r="G50" s="37"/>
      <c r="H50" s="37"/>
      <c r="I50" s="2"/>
    </row>
    <row r="51" spans="2:9" ht="114.75">
      <c r="B51" s="64" t="s">
        <v>7</v>
      </c>
      <c r="C51" s="64" t="s">
        <v>8</v>
      </c>
      <c r="D51" s="64" t="s">
        <v>1</v>
      </c>
      <c r="E51" s="64" t="s">
        <v>11</v>
      </c>
      <c r="F51" s="64" t="s">
        <v>10</v>
      </c>
      <c r="G51" s="64" t="s">
        <v>26</v>
      </c>
      <c r="H51" s="64" t="s">
        <v>17</v>
      </c>
      <c r="I51" s="64" t="s">
        <v>15</v>
      </c>
    </row>
    <row r="52" spans="2:9" ht="12.75">
      <c r="B52" s="65">
        <v>1</v>
      </c>
      <c r="C52" s="65">
        <v>2</v>
      </c>
      <c r="D52" s="65">
        <v>3</v>
      </c>
      <c r="E52" s="65">
        <v>4</v>
      </c>
      <c r="F52" s="65">
        <v>5</v>
      </c>
      <c r="G52" s="65">
        <v>6</v>
      </c>
      <c r="H52" s="65">
        <v>7</v>
      </c>
      <c r="I52" s="65">
        <v>8</v>
      </c>
    </row>
    <row r="53" spans="2:9" ht="60">
      <c r="B53" s="66" t="s">
        <v>14</v>
      </c>
      <c r="C53" s="66" t="s">
        <v>14</v>
      </c>
      <c r="D53" s="67" t="s">
        <v>9</v>
      </c>
      <c r="E53" s="66" t="s">
        <v>14</v>
      </c>
      <c r="F53" s="66" t="s">
        <v>14</v>
      </c>
      <c r="G53" s="66" t="s">
        <v>14</v>
      </c>
      <c r="H53" s="66" t="s">
        <v>14</v>
      </c>
      <c r="I53" s="67" t="s">
        <v>12</v>
      </c>
    </row>
    <row r="54" spans="2:9" ht="60">
      <c r="B54" s="68" t="s">
        <v>4</v>
      </c>
      <c r="C54" s="69" t="s">
        <v>3</v>
      </c>
      <c r="D54" s="68"/>
      <c r="E54" s="70"/>
      <c r="F54" s="68" t="s">
        <v>5</v>
      </c>
      <c r="G54" s="68"/>
      <c r="H54" s="68"/>
      <c r="I54" s="68" t="s">
        <v>12</v>
      </c>
    </row>
    <row r="55" spans="2:9" ht="31.5">
      <c r="B55" s="71"/>
      <c r="C55" s="72"/>
      <c r="D55" s="73"/>
      <c r="E55" s="74"/>
      <c r="F55" s="73"/>
      <c r="G55" s="73"/>
      <c r="H55" s="75"/>
      <c r="I55" s="73" t="s">
        <v>2</v>
      </c>
    </row>
    <row r="56" spans="2:9" ht="15.75">
      <c r="B56" s="3"/>
      <c r="C56" s="6"/>
      <c r="D56" s="9"/>
      <c r="E56" s="9"/>
      <c r="F56" s="10"/>
      <c r="G56" s="3"/>
      <c r="H56" s="17"/>
      <c r="I56" s="3"/>
    </row>
    <row r="57" spans="2:9" ht="15.75">
      <c r="B57" s="3"/>
      <c r="C57" s="6"/>
      <c r="D57" s="9"/>
      <c r="E57" s="9"/>
      <c r="F57" s="10"/>
      <c r="G57" s="3"/>
      <c r="H57" s="17"/>
      <c r="I57" s="3"/>
    </row>
    <row r="58" spans="2:9" ht="15.75">
      <c r="B58" s="3"/>
      <c r="C58" s="6"/>
      <c r="D58" s="9"/>
      <c r="E58" s="9"/>
      <c r="F58" s="10"/>
      <c r="G58" s="3"/>
      <c r="H58" s="17"/>
      <c r="I58" s="3"/>
    </row>
    <row r="59" spans="2:9" ht="15.75">
      <c r="B59" s="3"/>
      <c r="C59" s="6"/>
      <c r="D59" s="9"/>
      <c r="E59" s="9"/>
      <c r="F59" s="10"/>
      <c r="G59" s="3"/>
      <c r="H59" s="17"/>
      <c r="I59" s="3"/>
    </row>
    <row r="60" spans="2:9" ht="15.75">
      <c r="B60" s="77" t="s">
        <v>0</v>
      </c>
      <c r="C60" s="80" t="s">
        <v>27</v>
      </c>
      <c r="D60" s="80"/>
      <c r="E60" s="80"/>
      <c r="F60" s="34"/>
      <c r="G60" s="76"/>
      <c r="H60" s="76"/>
      <c r="I60" s="4"/>
    </row>
    <row r="61" spans="2:9" ht="15">
      <c r="B61" s="4"/>
      <c r="C61" s="81" t="s">
        <v>13</v>
      </c>
      <c r="D61" s="81"/>
      <c r="E61" s="81"/>
      <c r="F61" s="4"/>
      <c r="G61" s="82" t="s">
        <v>28</v>
      </c>
      <c r="H61" s="82"/>
      <c r="I61" s="4"/>
    </row>
    <row r="62" spans="2:9" ht="15.75">
      <c r="B62" s="51" t="s">
        <v>29</v>
      </c>
      <c r="C62" s="29"/>
      <c r="D62" s="29"/>
      <c r="E62" s="30"/>
      <c r="F62" s="31"/>
      <c r="G62" s="29"/>
      <c r="H62" s="32"/>
      <c r="I62" s="29"/>
    </row>
    <row r="63" spans="2:9" ht="14.25">
      <c r="B63" s="8"/>
      <c r="C63" s="45"/>
      <c r="D63" s="7"/>
      <c r="E63" s="7"/>
      <c r="F63" s="12"/>
      <c r="G63" s="8"/>
      <c r="H63" s="38"/>
      <c r="I63" s="8"/>
    </row>
    <row r="65" spans="2:9" ht="18.75">
      <c r="B65" s="92" t="s">
        <v>6</v>
      </c>
      <c r="C65" s="93"/>
      <c r="D65" s="93"/>
      <c r="E65" s="94"/>
      <c r="F65" s="94"/>
      <c r="G65" s="95"/>
      <c r="H65" s="95"/>
      <c r="I65" s="96"/>
    </row>
    <row r="66" spans="2:9" ht="20.25">
      <c r="B66" s="22"/>
      <c r="C66" s="97" t="s">
        <v>30</v>
      </c>
      <c r="D66" s="22"/>
      <c r="E66" s="22"/>
      <c r="F66" s="98"/>
      <c r="G66" s="46"/>
      <c r="H66" s="46"/>
      <c r="I66" s="99"/>
    </row>
    <row r="67" spans="2:9" ht="18.75">
      <c r="B67" s="22"/>
      <c r="C67" s="22"/>
      <c r="D67" s="100" t="s">
        <v>31</v>
      </c>
      <c r="E67" s="22"/>
      <c r="F67" s="101"/>
      <c r="G67" s="46"/>
      <c r="H67" s="46"/>
      <c r="I67" s="102"/>
    </row>
    <row r="68" spans="2:9" ht="18.75">
      <c r="B68" s="103"/>
      <c r="C68" s="104"/>
      <c r="D68" s="104"/>
      <c r="E68" s="105"/>
      <c r="F68" s="105"/>
      <c r="G68" s="46"/>
      <c r="H68" s="46"/>
      <c r="I68" s="42"/>
    </row>
    <row r="69" spans="2:9" ht="89.25">
      <c r="B69" s="106" t="s">
        <v>7</v>
      </c>
      <c r="C69" s="107" t="s">
        <v>32</v>
      </c>
      <c r="D69" s="107" t="s">
        <v>1</v>
      </c>
      <c r="E69" s="108" t="s">
        <v>33</v>
      </c>
      <c r="F69" s="108" t="s">
        <v>34</v>
      </c>
      <c r="G69" s="109" t="s">
        <v>35</v>
      </c>
      <c r="H69" s="110" t="s">
        <v>36</v>
      </c>
      <c r="I69" s="64" t="s">
        <v>37</v>
      </c>
    </row>
    <row r="70" spans="2:9" ht="15.75">
      <c r="B70" s="111" t="s">
        <v>38</v>
      </c>
      <c r="C70" s="111">
        <v>2</v>
      </c>
      <c r="D70" s="111">
        <v>3</v>
      </c>
      <c r="E70" s="112" t="s">
        <v>39</v>
      </c>
      <c r="F70" s="113" t="s">
        <v>40</v>
      </c>
      <c r="G70" s="114" t="s">
        <v>41</v>
      </c>
      <c r="H70" s="114"/>
      <c r="I70" s="111" t="s">
        <v>42</v>
      </c>
    </row>
    <row r="71" spans="2:9" ht="20.25">
      <c r="B71" s="115" t="s">
        <v>43</v>
      </c>
      <c r="C71" s="116"/>
      <c r="D71" s="116"/>
      <c r="E71" s="117"/>
      <c r="F71" s="118"/>
      <c r="G71" s="119"/>
      <c r="H71" s="120"/>
      <c r="I71" s="121"/>
    </row>
    <row r="72" spans="2:9" ht="63.75">
      <c r="B72" s="122" t="s">
        <v>44</v>
      </c>
      <c r="C72" s="107" t="s">
        <v>45</v>
      </c>
      <c r="D72" s="107" t="s">
        <v>46</v>
      </c>
      <c r="E72" s="123">
        <f>F72+G72+H72</f>
        <v>0.1</v>
      </c>
      <c r="F72" s="124"/>
      <c r="G72" s="125"/>
      <c r="H72" s="125">
        <v>0.1</v>
      </c>
      <c r="I72" s="126" t="s">
        <v>47</v>
      </c>
    </row>
    <row r="73" spans="2:9" ht="31.5">
      <c r="B73" s="122" t="s">
        <v>48</v>
      </c>
      <c r="C73" s="107" t="s">
        <v>49</v>
      </c>
      <c r="D73" s="107" t="s">
        <v>49</v>
      </c>
      <c r="E73" s="123">
        <f>F73+G73+H73</f>
        <v>0.1</v>
      </c>
      <c r="F73" s="124"/>
      <c r="G73" s="125"/>
      <c r="H73" s="125">
        <v>0.1</v>
      </c>
      <c r="I73" s="126" t="s">
        <v>50</v>
      </c>
    </row>
    <row r="74" spans="2:9" ht="47.25">
      <c r="B74" s="127" t="s">
        <v>51</v>
      </c>
      <c r="C74" s="107" t="s">
        <v>49</v>
      </c>
      <c r="D74" s="107" t="s">
        <v>49</v>
      </c>
      <c r="E74" s="123">
        <f>F74+G74+H74</f>
        <v>1.5</v>
      </c>
      <c r="F74" s="123">
        <f>200/1000</f>
        <v>0.2</v>
      </c>
      <c r="G74" s="125">
        <v>0.3</v>
      </c>
      <c r="H74" s="123">
        <v>1</v>
      </c>
      <c r="I74" s="126" t="s">
        <v>52</v>
      </c>
    </row>
    <row r="75" spans="2:9" ht="47.25">
      <c r="B75" s="127" t="s">
        <v>53</v>
      </c>
      <c r="C75" s="107" t="s">
        <v>49</v>
      </c>
      <c r="D75" s="107" t="s">
        <v>49</v>
      </c>
      <c r="E75" s="123">
        <f>F75+G75+H75</f>
        <v>0.9</v>
      </c>
      <c r="F75" s="123"/>
      <c r="G75" s="125"/>
      <c r="H75" s="123">
        <v>0.9</v>
      </c>
      <c r="I75" s="125" t="s">
        <v>54</v>
      </c>
    </row>
    <row r="76" spans="2:9" ht="63">
      <c r="B76" s="127" t="s">
        <v>55</v>
      </c>
      <c r="C76" s="107" t="s">
        <v>49</v>
      </c>
      <c r="D76" s="107" t="s">
        <v>49</v>
      </c>
      <c r="E76" s="123">
        <f>F76+G76+H76</f>
        <v>8.2</v>
      </c>
      <c r="F76" s="123"/>
      <c r="G76" s="125"/>
      <c r="H76" s="123">
        <v>8.2</v>
      </c>
      <c r="I76" s="125" t="s">
        <v>56</v>
      </c>
    </row>
    <row r="77" spans="2:9" ht="31.5">
      <c r="B77" s="127" t="s">
        <v>57</v>
      </c>
      <c r="C77" s="107" t="s">
        <v>49</v>
      </c>
      <c r="D77" s="107" t="s">
        <v>49</v>
      </c>
      <c r="E77" s="123">
        <f aca="true" t="shared" si="0" ref="E77:E89">F77+G77+H77</f>
        <v>0.6</v>
      </c>
      <c r="F77" s="123"/>
      <c r="G77" s="125">
        <v>0.3</v>
      </c>
      <c r="H77" s="125">
        <v>0.3</v>
      </c>
      <c r="I77" s="126" t="s">
        <v>58</v>
      </c>
    </row>
    <row r="78" spans="2:9" ht="47.25">
      <c r="B78" s="122" t="s">
        <v>59</v>
      </c>
      <c r="C78" s="107" t="s">
        <v>49</v>
      </c>
      <c r="D78" s="107" t="s">
        <v>49</v>
      </c>
      <c r="E78" s="123">
        <f t="shared" si="0"/>
        <v>4.4</v>
      </c>
      <c r="F78" s="123"/>
      <c r="G78" s="125"/>
      <c r="H78" s="125">
        <v>4.4</v>
      </c>
      <c r="I78" s="126" t="s">
        <v>60</v>
      </c>
    </row>
    <row r="79" spans="2:9" ht="31.5">
      <c r="B79" s="127" t="s">
        <v>61</v>
      </c>
      <c r="C79" s="107" t="s">
        <v>49</v>
      </c>
      <c r="D79" s="107" t="s">
        <v>49</v>
      </c>
      <c r="E79" s="123">
        <f>F79+G79+H79</f>
        <v>11</v>
      </c>
      <c r="F79" s="123">
        <v>1.1</v>
      </c>
      <c r="G79" s="125">
        <v>3.2</v>
      </c>
      <c r="H79" s="125">
        <v>6.7</v>
      </c>
      <c r="I79" s="126" t="s">
        <v>62</v>
      </c>
    </row>
    <row r="80" spans="2:9" ht="31.5">
      <c r="B80" s="127" t="s">
        <v>63</v>
      </c>
      <c r="C80" s="107" t="s">
        <v>49</v>
      </c>
      <c r="D80" s="107" t="s">
        <v>49</v>
      </c>
      <c r="E80" s="123">
        <f t="shared" si="0"/>
        <v>0.8</v>
      </c>
      <c r="F80" s="123"/>
      <c r="G80" s="125">
        <v>0.4</v>
      </c>
      <c r="H80" s="125">
        <v>0.4</v>
      </c>
      <c r="I80" s="126" t="s">
        <v>64</v>
      </c>
    </row>
    <row r="81" spans="2:9" ht="31.5">
      <c r="B81" s="122" t="s">
        <v>65</v>
      </c>
      <c r="C81" s="107" t="s">
        <v>49</v>
      </c>
      <c r="D81" s="107" t="s">
        <v>49</v>
      </c>
      <c r="E81" s="123">
        <f>F81+G81+H81</f>
        <v>8.1</v>
      </c>
      <c r="F81" s="123"/>
      <c r="G81" s="125"/>
      <c r="H81" s="125">
        <v>8.1</v>
      </c>
      <c r="I81" s="126" t="s">
        <v>66</v>
      </c>
    </row>
    <row r="82" spans="2:9" ht="15.75">
      <c r="B82" s="122" t="s">
        <v>67</v>
      </c>
      <c r="C82" s="107" t="s">
        <v>49</v>
      </c>
      <c r="D82" s="107" t="s">
        <v>49</v>
      </c>
      <c r="E82" s="123">
        <f>F82+G82+H82</f>
        <v>1.6</v>
      </c>
      <c r="F82" s="123"/>
      <c r="G82" s="125"/>
      <c r="H82" s="125">
        <v>1.6</v>
      </c>
      <c r="I82" s="126" t="s">
        <v>68</v>
      </c>
    </row>
    <row r="83" spans="2:9" ht="15.75">
      <c r="B83" s="127" t="s">
        <v>69</v>
      </c>
      <c r="C83" s="107" t="s">
        <v>49</v>
      </c>
      <c r="D83" s="107" t="s">
        <v>49</v>
      </c>
      <c r="E83" s="123">
        <f>F83+G83+H83</f>
        <v>0.4</v>
      </c>
      <c r="F83" s="123">
        <v>0.2</v>
      </c>
      <c r="G83" s="123"/>
      <c r="H83" s="123">
        <v>0.2</v>
      </c>
      <c r="I83" s="126" t="s">
        <v>70</v>
      </c>
    </row>
    <row r="84" spans="2:9" ht="31.5">
      <c r="B84" s="127" t="s">
        <v>71</v>
      </c>
      <c r="C84" s="107" t="s">
        <v>49</v>
      </c>
      <c r="D84" s="107" t="s">
        <v>49</v>
      </c>
      <c r="E84" s="123">
        <f>F84+G84+H84</f>
        <v>0.6</v>
      </c>
      <c r="F84" s="123"/>
      <c r="G84" s="123"/>
      <c r="H84" s="123">
        <v>0.6</v>
      </c>
      <c r="I84" s="126" t="s">
        <v>72</v>
      </c>
    </row>
    <row r="85" spans="2:9" ht="63">
      <c r="B85" s="127" t="s">
        <v>73</v>
      </c>
      <c r="C85" s="107" t="s">
        <v>49</v>
      </c>
      <c r="D85" s="107" t="s">
        <v>49</v>
      </c>
      <c r="E85" s="123">
        <f t="shared" si="0"/>
        <v>0.8</v>
      </c>
      <c r="F85" s="123"/>
      <c r="G85" s="125"/>
      <c r="H85" s="125">
        <v>0.8</v>
      </c>
      <c r="I85" s="126" t="s">
        <v>74</v>
      </c>
    </row>
    <row r="86" spans="2:9" ht="15.75">
      <c r="B86" s="127" t="s">
        <v>75</v>
      </c>
      <c r="C86" s="107" t="s">
        <v>49</v>
      </c>
      <c r="D86" s="107" t="s">
        <v>49</v>
      </c>
      <c r="E86" s="123">
        <f t="shared" si="0"/>
        <v>1</v>
      </c>
      <c r="F86" s="123"/>
      <c r="G86" s="125"/>
      <c r="H86" s="123">
        <v>1</v>
      </c>
      <c r="I86" s="126" t="s">
        <v>76</v>
      </c>
    </row>
    <row r="87" spans="2:9" ht="78.75">
      <c r="B87" s="127" t="s">
        <v>77</v>
      </c>
      <c r="C87" s="107" t="s">
        <v>49</v>
      </c>
      <c r="D87" s="107" t="s">
        <v>49</v>
      </c>
      <c r="E87" s="123">
        <f>F87+G87+H87</f>
        <v>0.7</v>
      </c>
      <c r="F87" s="123"/>
      <c r="G87" s="125"/>
      <c r="H87" s="123">
        <v>0.7</v>
      </c>
      <c r="I87" s="126" t="s">
        <v>78</v>
      </c>
    </row>
    <row r="88" spans="2:9" ht="15.75">
      <c r="B88" s="122" t="s">
        <v>79</v>
      </c>
      <c r="C88" s="107" t="s">
        <v>49</v>
      </c>
      <c r="D88" s="107" t="s">
        <v>49</v>
      </c>
      <c r="E88" s="123">
        <f>F88+G88+H88</f>
        <v>0.4</v>
      </c>
      <c r="F88" s="123"/>
      <c r="G88" s="125"/>
      <c r="H88" s="123">
        <v>0.4</v>
      </c>
      <c r="I88" s="126" t="s">
        <v>80</v>
      </c>
    </row>
    <row r="89" spans="2:9" ht="31.5">
      <c r="B89" s="127" t="s">
        <v>81</v>
      </c>
      <c r="C89" s="107" t="s">
        <v>49</v>
      </c>
      <c r="D89" s="107" t="s">
        <v>49</v>
      </c>
      <c r="E89" s="123">
        <f t="shared" si="0"/>
        <v>1.1</v>
      </c>
      <c r="F89" s="123">
        <v>0.8</v>
      </c>
      <c r="G89" s="125">
        <v>0.3</v>
      </c>
      <c r="H89" s="125"/>
      <c r="I89" s="126" t="s">
        <v>82</v>
      </c>
    </row>
    <row r="90" spans="2:9" ht="19.5">
      <c r="B90" s="128" t="s">
        <v>83</v>
      </c>
      <c r="C90" s="107" t="s">
        <v>49</v>
      </c>
      <c r="D90" s="107" t="s">
        <v>49</v>
      </c>
      <c r="E90" s="129">
        <f>F90+G90+H90</f>
        <v>42.29999999999999</v>
      </c>
      <c r="F90" s="129">
        <f>SUM(F72:F89)</f>
        <v>2.3</v>
      </c>
      <c r="G90" s="129">
        <f>SUM(G72:G89)</f>
        <v>4.5</v>
      </c>
      <c r="H90" s="129">
        <f>SUM(H72:H89)</f>
        <v>35.49999999999999</v>
      </c>
      <c r="I90" s="130"/>
    </row>
    <row r="91" spans="2:9" ht="19.5">
      <c r="B91" s="128"/>
      <c r="C91" s="107" t="s">
        <v>49</v>
      </c>
      <c r="D91" s="107" t="s">
        <v>49</v>
      </c>
      <c r="E91" s="131"/>
      <c r="F91" s="131"/>
      <c r="G91" s="132"/>
      <c r="H91" s="132"/>
      <c r="I91" s="133"/>
    </row>
    <row r="92" spans="2:9" ht="20.25">
      <c r="B92" s="134" t="s">
        <v>84</v>
      </c>
      <c r="C92" s="135"/>
      <c r="D92" s="135"/>
      <c r="E92" s="136"/>
      <c r="F92" s="136"/>
      <c r="G92" s="119"/>
      <c r="H92" s="119"/>
      <c r="I92" s="137"/>
    </row>
    <row r="93" spans="2:9" ht="51">
      <c r="B93" s="122" t="s">
        <v>85</v>
      </c>
      <c r="C93" s="107" t="s">
        <v>86</v>
      </c>
      <c r="D93" s="107" t="s">
        <v>46</v>
      </c>
      <c r="E93" s="123">
        <f>F93+G93+H93</f>
        <v>1</v>
      </c>
      <c r="F93" s="138"/>
      <c r="G93" s="125">
        <f>0.833-0.011</f>
        <v>0.822</v>
      </c>
      <c r="H93" s="139">
        <v>0.178</v>
      </c>
      <c r="I93" s="140" t="s">
        <v>87</v>
      </c>
    </row>
    <row r="94" spans="2:9" ht="15.75">
      <c r="B94" s="122" t="s">
        <v>88</v>
      </c>
      <c r="C94" s="107" t="s">
        <v>49</v>
      </c>
      <c r="D94" s="107" t="s">
        <v>49</v>
      </c>
      <c r="E94" s="123">
        <f aca="true" t="shared" si="1" ref="E94:E130">F94+G94+H94</f>
        <v>25.228</v>
      </c>
      <c r="F94" s="138">
        <f>4808/1000</f>
        <v>4.808</v>
      </c>
      <c r="G94" s="125">
        <v>2.72</v>
      </c>
      <c r="H94" s="125">
        <v>17.7</v>
      </c>
      <c r="I94" s="140" t="s">
        <v>89</v>
      </c>
    </row>
    <row r="95" spans="2:9" ht="31.5">
      <c r="B95" s="122" t="s">
        <v>90</v>
      </c>
      <c r="C95" s="107" t="s">
        <v>49</v>
      </c>
      <c r="D95" s="107" t="s">
        <v>49</v>
      </c>
      <c r="E95" s="123">
        <f t="shared" si="1"/>
        <v>0</v>
      </c>
      <c r="F95" s="138"/>
      <c r="G95" s="125"/>
      <c r="H95" s="125"/>
      <c r="I95" s="140" t="s">
        <v>91</v>
      </c>
    </row>
    <row r="96" spans="2:9" ht="15.75">
      <c r="B96" s="122" t="s">
        <v>44</v>
      </c>
      <c r="C96" s="107" t="s">
        <v>49</v>
      </c>
      <c r="D96" s="107" t="s">
        <v>49</v>
      </c>
      <c r="E96" s="123">
        <f t="shared" si="1"/>
        <v>3.7</v>
      </c>
      <c r="F96" s="138"/>
      <c r="G96" s="125"/>
      <c r="H96" s="139">
        <v>3.7</v>
      </c>
      <c r="I96" s="140" t="s">
        <v>92</v>
      </c>
    </row>
    <row r="97" spans="2:9" ht="31.5">
      <c r="B97" s="122" t="s">
        <v>93</v>
      </c>
      <c r="C97" s="107" t="s">
        <v>49</v>
      </c>
      <c r="D97" s="107" t="s">
        <v>49</v>
      </c>
      <c r="E97" s="123">
        <f t="shared" si="1"/>
        <v>0.5</v>
      </c>
      <c r="F97" s="138"/>
      <c r="G97" s="125"/>
      <c r="H97" s="139">
        <v>0.5</v>
      </c>
      <c r="I97" s="140" t="s">
        <v>94</v>
      </c>
    </row>
    <row r="98" spans="2:9" ht="31.5">
      <c r="B98" s="122" t="s">
        <v>95</v>
      </c>
      <c r="C98" s="107" t="s">
        <v>49</v>
      </c>
      <c r="D98" s="107" t="s">
        <v>49</v>
      </c>
      <c r="E98" s="123">
        <f t="shared" si="1"/>
        <v>0.1</v>
      </c>
      <c r="F98" s="138"/>
      <c r="G98" s="125"/>
      <c r="H98" s="139">
        <v>0.1</v>
      </c>
      <c r="I98" s="140" t="s">
        <v>96</v>
      </c>
    </row>
    <row r="99" spans="2:9" ht="47.25">
      <c r="B99" s="122" t="s">
        <v>97</v>
      </c>
      <c r="C99" s="107" t="s">
        <v>49</v>
      </c>
      <c r="D99" s="107" t="s">
        <v>49</v>
      </c>
      <c r="E99" s="123">
        <f t="shared" si="1"/>
        <v>8.9128</v>
      </c>
      <c r="F99" s="138"/>
      <c r="G99" s="125">
        <v>0.1128</v>
      </c>
      <c r="H99" s="139">
        <v>8.8</v>
      </c>
      <c r="I99" s="140" t="s">
        <v>98</v>
      </c>
    </row>
    <row r="100" spans="2:9" ht="31.5">
      <c r="B100" s="122" t="s">
        <v>99</v>
      </c>
      <c r="C100" s="107" t="s">
        <v>49</v>
      </c>
      <c r="D100" s="107" t="s">
        <v>49</v>
      </c>
      <c r="E100" s="123">
        <f t="shared" si="1"/>
        <v>0.2</v>
      </c>
      <c r="F100" s="138"/>
      <c r="G100" s="125"/>
      <c r="H100" s="139">
        <v>0.2</v>
      </c>
      <c r="I100" s="140" t="s">
        <v>100</v>
      </c>
    </row>
    <row r="101" spans="2:9" ht="31.5">
      <c r="B101" s="122" t="s">
        <v>101</v>
      </c>
      <c r="C101" s="107" t="s">
        <v>49</v>
      </c>
      <c r="D101" s="107" t="s">
        <v>49</v>
      </c>
      <c r="E101" s="123">
        <f t="shared" si="1"/>
        <v>2.184</v>
      </c>
      <c r="F101" s="138"/>
      <c r="G101" s="125">
        <v>0.084</v>
      </c>
      <c r="H101" s="139">
        <v>2.1</v>
      </c>
      <c r="I101" s="140" t="s">
        <v>102</v>
      </c>
    </row>
    <row r="102" spans="2:9" ht="31.5">
      <c r="B102" s="122" t="s">
        <v>103</v>
      </c>
      <c r="C102" s="107" t="s">
        <v>49</v>
      </c>
      <c r="D102" s="107" t="s">
        <v>49</v>
      </c>
      <c r="E102" s="123">
        <f t="shared" si="1"/>
        <v>6.3914</v>
      </c>
      <c r="F102" s="141">
        <f>11.4/1000</f>
        <v>0.0114</v>
      </c>
      <c r="G102" s="125">
        <f>0.18</f>
        <v>0.18</v>
      </c>
      <c r="H102" s="125">
        <v>6.2</v>
      </c>
      <c r="I102" s="140" t="s">
        <v>66</v>
      </c>
    </row>
    <row r="103" spans="2:9" ht="47.25">
      <c r="B103" s="122" t="s">
        <v>104</v>
      </c>
      <c r="C103" s="107" t="s">
        <v>49</v>
      </c>
      <c r="D103" s="107" t="s">
        <v>49</v>
      </c>
      <c r="E103" s="123">
        <f>F103+G103+H103</f>
        <v>8.1</v>
      </c>
      <c r="F103" s="141"/>
      <c r="G103" s="139"/>
      <c r="H103" s="139">
        <v>8.1</v>
      </c>
      <c r="I103" s="140" t="s">
        <v>105</v>
      </c>
    </row>
    <row r="104" spans="2:9" ht="47.25">
      <c r="B104" s="122" t="s">
        <v>106</v>
      </c>
      <c r="C104" s="107" t="s">
        <v>49</v>
      </c>
      <c r="D104" s="107" t="s">
        <v>49</v>
      </c>
      <c r="E104" s="123">
        <f t="shared" si="1"/>
        <v>0.8</v>
      </c>
      <c r="F104" s="138"/>
      <c r="G104" s="139"/>
      <c r="H104" s="139">
        <v>0.8</v>
      </c>
      <c r="I104" s="140" t="s">
        <v>66</v>
      </c>
    </row>
    <row r="105" spans="2:9" ht="31.5">
      <c r="B105" s="122" t="s">
        <v>107</v>
      </c>
      <c r="C105" s="107" t="s">
        <v>49</v>
      </c>
      <c r="D105" s="107" t="s">
        <v>49</v>
      </c>
      <c r="E105" s="123">
        <f t="shared" si="1"/>
        <v>0.4</v>
      </c>
      <c r="F105" s="138"/>
      <c r="G105" s="125"/>
      <c r="H105" s="139">
        <v>0.4</v>
      </c>
      <c r="I105" s="140" t="s">
        <v>66</v>
      </c>
    </row>
    <row r="106" spans="2:9" ht="47.25">
      <c r="B106" s="122" t="s">
        <v>108</v>
      </c>
      <c r="C106" s="107"/>
      <c r="D106" s="107"/>
      <c r="E106" s="123">
        <f t="shared" si="1"/>
        <v>1.6</v>
      </c>
      <c r="F106" s="138"/>
      <c r="G106" s="125"/>
      <c r="H106" s="139">
        <v>1.6</v>
      </c>
      <c r="I106" s="139" t="s">
        <v>109</v>
      </c>
    </row>
    <row r="107" spans="2:9" ht="47.25">
      <c r="B107" s="122" t="s">
        <v>110</v>
      </c>
      <c r="C107" s="107" t="s">
        <v>49</v>
      </c>
      <c r="D107" s="107" t="s">
        <v>49</v>
      </c>
      <c r="E107" s="123">
        <f t="shared" si="1"/>
        <v>3</v>
      </c>
      <c r="F107" s="138"/>
      <c r="G107" s="125"/>
      <c r="H107" s="138">
        <v>3</v>
      </c>
      <c r="I107" s="140" t="s">
        <v>66</v>
      </c>
    </row>
    <row r="108" spans="2:9" ht="47.25">
      <c r="B108" s="122" t="s">
        <v>111</v>
      </c>
      <c r="C108" s="107" t="s">
        <v>49</v>
      </c>
      <c r="D108" s="107" t="s">
        <v>49</v>
      </c>
      <c r="E108" s="123">
        <f t="shared" si="1"/>
        <v>0.3</v>
      </c>
      <c r="F108" s="138"/>
      <c r="G108" s="125"/>
      <c r="H108" s="139">
        <v>0.3</v>
      </c>
      <c r="I108" s="140" t="s">
        <v>112</v>
      </c>
    </row>
    <row r="109" spans="2:9" ht="15.75">
      <c r="B109" s="122" t="s">
        <v>113</v>
      </c>
      <c r="C109" s="107"/>
      <c r="D109" s="107"/>
      <c r="E109" s="123">
        <f t="shared" si="1"/>
        <v>1.2</v>
      </c>
      <c r="F109" s="138"/>
      <c r="G109" s="125"/>
      <c r="H109" s="139">
        <v>1.2</v>
      </c>
      <c r="I109" s="140" t="s">
        <v>66</v>
      </c>
    </row>
    <row r="110" spans="2:9" ht="15.75">
      <c r="B110" s="122" t="s">
        <v>114</v>
      </c>
      <c r="C110" s="107" t="s">
        <v>49</v>
      </c>
      <c r="D110" s="107" t="s">
        <v>49</v>
      </c>
      <c r="E110" s="123">
        <f t="shared" si="1"/>
        <v>42.3</v>
      </c>
      <c r="F110" s="123"/>
      <c r="G110" s="125"/>
      <c r="H110" s="125">
        <f>2.3+40</f>
        <v>42.3</v>
      </c>
      <c r="I110" s="126" t="s">
        <v>115</v>
      </c>
    </row>
    <row r="111" spans="2:9" ht="31.5">
      <c r="B111" s="122" t="s">
        <v>116</v>
      </c>
      <c r="C111" s="107" t="s">
        <v>49</v>
      </c>
      <c r="D111" s="107" t="s">
        <v>49</v>
      </c>
      <c r="E111" s="123">
        <f t="shared" si="1"/>
        <v>42.4289</v>
      </c>
      <c r="F111" s="123">
        <f>1128.9/1000</f>
        <v>1.1289</v>
      </c>
      <c r="G111" s="125"/>
      <c r="H111" s="125">
        <v>41.3</v>
      </c>
      <c r="I111" s="126" t="s">
        <v>105</v>
      </c>
    </row>
    <row r="112" spans="2:9" ht="31.5">
      <c r="B112" s="122" t="s">
        <v>117</v>
      </c>
      <c r="C112" s="107" t="s">
        <v>49</v>
      </c>
      <c r="D112" s="107" t="s">
        <v>49</v>
      </c>
      <c r="E112" s="123">
        <f t="shared" si="1"/>
        <v>75.226</v>
      </c>
      <c r="F112" s="123">
        <f>1126/1000</f>
        <v>1.126</v>
      </c>
      <c r="G112" s="125"/>
      <c r="H112" s="125">
        <v>74.1</v>
      </c>
      <c r="I112" s="126" t="s">
        <v>105</v>
      </c>
    </row>
    <row r="113" spans="2:9" ht="31.5">
      <c r="B113" s="122" t="s">
        <v>118</v>
      </c>
      <c r="C113" s="107" t="s">
        <v>49</v>
      </c>
      <c r="D113" s="107" t="s">
        <v>49</v>
      </c>
      <c r="E113" s="123">
        <f t="shared" si="1"/>
        <v>7.5</v>
      </c>
      <c r="F113" s="123"/>
      <c r="G113" s="125"/>
      <c r="H113" s="125">
        <f>2.9+4.6</f>
        <v>7.5</v>
      </c>
      <c r="I113" s="126" t="s">
        <v>119</v>
      </c>
    </row>
    <row r="114" spans="2:9" ht="15.75">
      <c r="B114" s="122" t="s">
        <v>120</v>
      </c>
      <c r="C114" s="107" t="s">
        <v>49</v>
      </c>
      <c r="D114" s="107" t="s">
        <v>49</v>
      </c>
      <c r="E114" s="123">
        <f t="shared" si="1"/>
        <v>29.33746</v>
      </c>
      <c r="F114" s="123">
        <f>637.46/1000</f>
        <v>0.63746</v>
      </c>
      <c r="G114" s="125"/>
      <c r="H114" s="125">
        <v>28.7</v>
      </c>
      <c r="I114" s="126" t="s">
        <v>105</v>
      </c>
    </row>
    <row r="115" spans="2:9" ht="31.5">
      <c r="B115" s="122" t="s">
        <v>121</v>
      </c>
      <c r="C115" s="107" t="s">
        <v>49</v>
      </c>
      <c r="D115" s="107" t="s">
        <v>49</v>
      </c>
      <c r="E115" s="123">
        <f t="shared" si="1"/>
        <v>74.06056000000001</v>
      </c>
      <c r="F115" s="123">
        <f>(1697.46+746)/1000</f>
        <v>2.44346</v>
      </c>
      <c r="G115" s="125">
        <f>6.7861+1.12+0.011+5.301-5.301</f>
        <v>7.9171</v>
      </c>
      <c r="H115" s="125">
        <f>24.1+39.6</f>
        <v>63.7</v>
      </c>
      <c r="I115" s="126" t="s">
        <v>122</v>
      </c>
    </row>
    <row r="116" spans="2:9" ht="31.5">
      <c r="B116" s="122" t="s">
        <v>65</v>
      </c>
      <c r="C116" s="107" t="s">
        <v>49</v>
      </c>
      <c r="D116" s="107" t="s">
        <v>49</v>
      </c>
      <c r="E116" s="123">
        <f t="shared" si="1"/>
        <v>73.9133</v>
      </c>
      <c r="F116" s="142">
        <f>484.2/1000</f>
        <v>0.48419999999999996</v>
      </c>
      <c r="G116" s="125">
        <v>0.0291</v>
      </c>
      <c r="H116" s="125">
        <f>72.5+0.9</f>
        <v>73.4</v>
      </c>
      <c r="I116" s="126" t="s">
        <v>66</v>
      </c>
    </row>
    <row r="117" spans="2:9" ht="15.75">
      <c r="B117" s="122" t="s">
        <v>67</v>
      </c>
      <c r="C117" s="107" t="s">
        <v>49</v>
      </c>
      <c r="D117" s="107" t="s">
        <v>49</v>
      </c>
      <c r="E117" s="123">
        <f t="shared" si="1"/>
        <v>0.7</v>
      </c>
      <c r="F117" s="123"/>
      <c r="G117" s="125"/>
      <c r="H117" s="125">
        <v>0.7</v>
      </c>
      <c r="I117" s="126" t="s">
        <v>123</v>
      </c>
    </row>
    <row r="118" spans="2:9" ht="31.5">
      <c r="B118" s="122" t="s">
        <v>124</v>
      </c>
      <c r="C118" s="107" t="s">
        <v>49</v>
      </c>
      <c r="D118" s="107" t="s">
        <v>49</v>
      </c>
      <c r="E118" s="123">
        <f t="shared" si="1"/>
        <v>3.1</v>
      </c>
      <c r="F118" s="123"/>
      <c r="G118" s="125"/>
      <c r="H118" s="125">
        <v>3.1</v>
      </c>
      <c r="I118" s="126" t="s">
        <v>125</v>
      </c>
    </row>
    <row r="119" spans="2:9" ht="31.5">
      <c r="B119" s="122" t="s">
        <v>126</v>
      </c>
      <c r="C119" s="107" t="s">
        <v>49</v>
      </c>
      <c r="D119" s="107" t="s">
        <v>49</v>
      </c>
      <c r="E119" s="123">
        <f t="shared" si="1"/>
        <v>0.2</v>
      </c>
      <c r="F119" s="123"/>
      <c r="G119" s="125"/>
      <c r="H119" s="125">
        <v>0.2</v>
      </c>
      <c r="I119" s="126" t="s">
        <v>127</v>
      </c>
    </row>
    <row r="120" spans="2:9" ht="47.25">
      <c r="B120" s="122" t="s">
        <v>128</v>
      </c>
      <c r="C120" s="107" t="s">
        <v>49</v>
      </c>
      <c r="D120" s="107" t="s">
        <v>49</v>
      </c>
      <c r="E120" s="123">
        <f t="shared" si="1"/>
        <v>1.6</v>
      </c>
      <c r="F120" s="123"/>
      <c r="G120" s="125"/>
      <c r="H120" s="125">
        <v>1.6</v>
      </c>
      <c r="I120" s="126" t="s">
        <v>129</v>
      </c>
    </row>
    <row r="121" spans="2:9" ht="47.25">
      <c r="B121" s="122" t="s">
        <v>130</v>
      </c>
      <c r="C121" s="107" t="s">
        <v>49</v>
      </c>
      <c r="D121" s="107" t="s">
        <v>49</v>
      </c>
      <c r="E121" s="123">
        <f t="shared" si="1"/>
        <v>12.819999999999999</v>
      </c>
      <c r="F121" s="143">
        <f>120/1000</f>
        <v>0.12</v>
      </c>
      <c r="G121" s="125"/>
      <c r="H121" s="125">
        <v>12.7</v>
      </c>
      <c r="I121" s="126" t="s">
        <v>131</v>
      </c>
    </row>
    <row r="122" spans="2:9" ht="63">
      <c r="B122" s="122" t="s">
        <v>132</v>
      </c>
      <c r="C122" s="107" t="s">
        <v>49</v>
      </c>
      <c r="D122" s="107" t="s">
        <v>49</v>
      </c>
      <c r="E122" s="123">
        <f t="shared" si="1"/>
        <v>20.949499999999997</v>
      </c>
      <c r="F122" s="143">
        <f>49.5/1000</f>
        <v>0.0495</v>
      </c>
      <c r="G122" s="125"/>
      <c r="H122" s="125">
        <v>20.9</v>
      </c>
      <c r="I122" s="126" t="s">
        <v>133</v>
      </c>
    </row>
    <row r="123" spans="2:9" ht="47.25">
      <c r="B123" s="122" t="s">
        <v>134</v>
      </c>
      <c r="C123" s="107" t="s">
        <v>49</v>
      </c>
      <c r="D123" s="107" t="s">
        <v>49</v>
      </c>
      <c r="E123" s="123">
        <f t="shared" si="1"/>
        <v>0.5</v>
      </c>
      <c r="F123" s="143"/>
      <c r="G123" s="125"/>
      <c r="H123" s="125">
        <v>0.5</v>
      </c>
      <c r="I123" s="126" t="s">
        <v>135</v>
      </c>
    </row>
    <row r="124" spans="2:9" ht="63">
      <c r="B124" s="122" t="s">
        <v>136</v>
      </c>
      <c r="C124" s="107" t="s">
        <v>49</v>
      </c>
      <c r="D124" s="107" t="s">
        <v>49</v>
      </c>
      <c r="E124" s="123">
        <f t="shared" si="1"/>
        <v>0</v>
      </c>
      <c r="F124" s="123"/>
      <c r="G124" s="125"/>
      <c r="H124" s="125"/>
      <c r="I124" s="126" t="s">
        <v>137</v>
      </c>
    </row>
    <row r="125" spans="2:9" ht="47.25">
      <c r="B125" s="122" t="s">
        <v>75</v>
      </c>
      <c r="C125" s="107" t="s">
        <v>49</v>
      </c>
      <c r="D125" s="107" t="s">
        <v>49</v>
      </c>
      <c r="E125" s="123">
        <f t="shared" si="1"/>
        <v>1</v>
      </c>
      <c r="F125" s="123"/>
      <c r="G125" s="125"/>
      <c r="H125" s="123">
        <v>1</v>
      </c>
      <c r="I125" s="126" t="s">
        <v>138</v>
      </c>
    </row>
    <row r="126" spans="2:9" ht="31.5">
      <c r="B126" s="122" t="s">
        <v>139</v>
      </c>
      <c r="C126" s="107" t="s">
        <v>49</v>
      </c>
      <c r="D126" s="107" t="s">
        <v>49</v>
      </c>
      <c r="E126" s="123">
        <f t="shared" si="1"/>
        <v>0</v>
      </c>
      <c r="F126" s="123"/>
      <c r="G126" s="125"/>
      <c r="H126" s="125"/>
      <c r="I126" s="126" t="s">
        <v>140</v>
      </c>
    </row>
    <row r="127" spans="2:9" ht="78.75">
      <c r="B127" s="127" t="s">
        <v>77</v>
      </c>
      <c r="C127" s="107" t="s">
        <v>49</v>
      </c>
      <c r="D127" s="107" t="s">
        <v>49</v>
      </c>
      <c r="E127" s="123">
        <f t="shared" si="1"/>
        <v>61.24408</v>
      </c>
      <c r="F127" s="143">
        <f>(32+1548)/1000</f>
        <v>1.58</v>
      </c>
      <c r="G127" s="125">
        <v>0.86408</v>
      </c>
      <c r="H127" s="125">
        <f>52.9+5.9</f>
        <v>58.8</v>
      </c>
      <c r="I127" s="126" t="s">
        <v>141</v>
      </c>
    </row>
    <row r="128" spans="2:9" ht="47.25">
      <c r="B128" s="127" t="s">
        <v>142</v>
      </c>
      <c r="C128" s="107" t="s">
        <v>49</v>
      </c>
      <c r="D128" s="107" t="s">
        <v>49</v>
      </c>
      <c r="E128" s="123">
        <f t="shared" si="1"/>
        <v>0.20720000000000002</v>
      </c>
      <c r="F128" s="144">
        <f>7.2/1000</f>
        <v>0.0072</v>
      </c>
      <c r="G128" s="125"/>
      <c r="H128" s="125">
        <v>0.2</v>
      </c>
      <c r="I128" s="126" t="s">
        <v>143</v>
      </c>
    </row>
    <row r="129" spans="2:9" ht="15.75">
      <c r="B129" s="127" t="s">
        <v>144</v>
      </c>
      <c r="C129" s="107" t="s">
        <v>49</v>
      </c>
      <c r="D129" s="107" t="s">
        <v>49</v>
      </c>
      <c r="E129" s="123">
        <f>F129+G129+H129</f>
        <v>0.015</v>
      </c>
      <c r="F129" s="144"/>
      <c r="G129" s="125"/>
      <c r="H129" s="125">
        <v>0.015</v>
      </c>
      <c r="I129" s="126" t="s">
        <v>145</v>
      </c>
    </row>
    <row r="130" spans="2:9" ht="31.5">
      <c r="B130" s="127" t="s">
        <v>146</v>
      </c>
      <c r="C130" s="107" t="s">
        <v>49</v>
      </c>
      <c r="D130" s="107" t="s">
        <v>49</v>
      </c>
      <c r="E130" s="123">
        <f t="shared" si="1"/>
        <v>2.3</v>
      </c>
      <c r="F130" s="123"/>
      <c r="G130" s="125"/>
      <c r="H130" s="125">
        <v>2.3</v>
      </c>
      <c r="I130" s="126" t="s">
        <v>147</v>
      </c>
    </row>
    <row r="131" spans="2:9" ht="19.5">
      <c r="B131" s="128" t="s">
        <v>148</v>
      </c>
      <c r="C131" s="145"/>
      <c r="D131" s="145"/>
      <c r="E131" s="131">
        <f>SUM(E93:E130)</f>
        <v>513.0182</v>
      </c>
      <c r="F131" s="131">
        <f>SUM(F93:F130)</f>
        <v>12.396119999999998</v>
      </c>
      <c r="G131" s="131">
        <f>SUM(G93:G130)</f>
        <v>12.72908</v>
      </c>
      <c r="H131" s="131">
        <f>SUM(H93:H130)</f>
        <v>487.89300000000003</v>
      </c>
      <c r="I131" s="146">
        <f>513-E131</f>
        <v>-0.0181999999999789</v>
      </c>
    </row>
    <row r="132" spans="2:9" ht="20.25">
      <c r="B132" s="134" t="s">
        <v>149</v>
      </c>
      <c r="C132" s="111"/>
      <c r="D132" s="111"/>
      <c r="E132" s="147"/>
      <c r="F132" s="147"/>
      <c r="G132" s="125"/>
      <c r="H132" s="125"/>
      <c r="I132" s="148"/>
    </row>
    <row r="133" spans="2:9" ht="51">
      <c r="B133" s="127" t="s">
        <v>150</v>
      </c>
      <c r="C133" s="107" t="s">
        <v>151</v>
      </c>
      <c r="D133" s="107" t="s">
        <v>46</v>
      </c>
      <c r="E133" s="123">
        <f>F133+G133+H133</f>
        <v>30.006</v>
      </c>
      <c r="F133" s="123">
        <f>3906/1000</f>
        <v>3.906</v>
      </c>
      <c r="G133" s="125">
        <v>5.3</v>
      </c>
      <c r="H133" s="125">
        <v>20.8</v>
      </c>
      <c r="I133" s="126" t="s">
        <v>152</v>
      </c>
    </row>
    <row r="134" spans="2:9" ht="31.5">
      <c r="B134" s="127" t="s">
        <v>153</v>
      </c>
      <c r="C134" s="107" t="s">
        <v>49</v>
      </c>
      <c r="D134" s="107" t="s">
        <v>49</v>
      </c>
      <c r="E134" s="123">
        <f aca="true" t="shared" si="2" ref="E134:E154">F134+G134+H134</f>
        <v>17.33</v>
      </c>
      <c r="F134" s="123">
        <v>2.53</v>
      </c>
      <c r="G134" s="125">
        <v>3.7</v>
      </c>
      <c r="H134" s="125">
        <v>11.1</v>
      </c>
      <c r="I134" s="126" t="s">
        <v>154</v>
      </c>
    </row>
    <row r="135" spans="2:9" ht="31.5">
      <c r="B135" s="127" t="s">
        <v>155</v>
      </c>
      <c r="C135" s="107" t="s">
        <v>49</v>
      </c>
      <c r="D135" s="107" t="s">
        <v>49</v>
      </c>
      <c r="E135" s="123">
        <f t="shared" si="2"/>
        <v>2</v>
      </c>
      <c r="F135" s="123">
        <v>0.2</v>
      </c>
      <c r="G135" s="125">
        <v>0.5</v>
      </c>
      <c r="H135" s="125">
        <v>1.3</v>
      </c>
      <c r="I135" s="126" t="s">
        <v>156</v>
      </c>
    </row>
    <row r="136" spans="2:9" ht="15.75">
      <c r="B136" s="127" t="s">
        <v>157</v>
      </c>
      <c r="C136" s="107" t="s">
        <v>49</v>
      </c>
      <c r="D136" s="107" t="s">
        <v>49</v>
      </c>
      <c r="E136" s="123">
        <f t="shared" si="2"/>
        <v>2</v>
      </c>
      <c r="F136" s="123"/>
      <c r="G136" s="125"/>
      <c r="H136" s="123">
        <v>2</v>
      </c>
      <c r="I136" s="126" t="s">
        <v>158</v>
      </c>
    </row>
    <row r="137" spans="2:9" ht="31.5">
      <c r="B137" s="127" t="s">
        <v>159</v>
      </c>
      <c r="C137" s="107" t="s">
        <v>49</v>
      </c>
      <c r="D137" s="107" t="s">
        <v>49</v>
      </c>
      <c r="E137" s="123">
        <f t="shared" si="2"/>
        <v>5.6</v>
      </c>
      <c r="F137" s="123"/>
      <c r="G137" s="125"/>
      <c r="H137" s="125">
        <v>5.6</v>
      </c>
      <c r="I137" s="126" t="s">
        <v>160</v>
      </c>
    </row>
    <row r="138" spans="2:9" ht="31.5">
      <c r="B138" s="127" t="s">
        <v>161</v>
      </c>
      <c r="C138" s="107" t="s">
        <v>49</v>
      </c>
      <c r="D138" s="107" t="s">
        <v>49</v>
      </c>
      <c r="E138" s="123">
        <f t="shared" si="2"/>
        <v>9</v>
      </c>
      <c r="F138" s="123">
        <v>1.6</v>
      </c>
      <c r="G138" s="143">
        <v>2.5</v>
      </c>
      <c r="H138" s="143">
        <v>4.9</v>
      </c>
      <c r="I138" s="126" t="s">
        <v>162</v>
      </c>
    </row>
    <row r="139" spans="2:9" ht="15.75">
      <c r="B139" s="127" t="s">
        <v>163</v>
      </c>
      <c r="C139" s="107" t="s">
        <v>49</v>
      </c>
      <c r="D139" s="107" t="s">
        <v>49</v>
      </c>
      <c r="E139" s="123">
        <f t="shared" si="2"/>
        <v>21.09</v>
      </c>
      <c r="F139" s="123">
        <f>2490/1000</f>
        <v>2.49</v>
      </c>
      <c r="G139" s="125">
        <v>2.9</v>
      </c>
      <c r="H139" s="125">
        <v>15.7</v>
      </c>
      <c r="I139" s="126" t="s">
        <v>164</v>
      </c>
    </row>
    <row r="140" spans="2:9" ht="15.75">
      <c r="B140" s="127" t="s">
        <v>165</v>
      </c>
      <c r="C140" s="107" t="s">
        <v>49</v>
      </c>
      <c r="D140" s="107" t="s">
        <v>49</v>
      </c>
      <c r="E140" s="123">
        <f t="shared" si="2"/>
        <v>10.215</v>
      </c>
      <c r="F140" s="123">
        <f>1815/1000</f>
        <v>1.815</v>
      </c>
      <c r="G140" s="125">
        <v>1.6</v>
      </c>
      <c r="H140" s="125">
        <v>6.8</v>
      </c>
      <c r="I140" s="126" t="s">
        <v>166</v>
      </c>
    </row>
    <row r="141" spans="2:9" ht="31.5">
      <c r="B141" s="127" t="s">
        <v>167</v>
      </c>
      <c r="C141" s="107" t="s">
        <v>49</v>
      </c>
      <c r="D141" s="107" t="s">
        <v>49</v>
      </c>
      <c r="E141" s="123">
        <f t="shared" si="2"/>
        <v>0</v>
      </c>
      <c r="F141" s="123"/>
      <c r="G141" s="125"/>
      <c r="H141" s="125"/>
      <c r="I141" s="126" t="s">
        <v>168</v>
      </c>
    </row>
    <row r="142" spans="2:9" ht="47.25">
      <c r="B142" s="127" t="s">
        <v>169</v>
      </c>
      <c r="C142" s="107" t="s">
        <v>49</v>
      </c>
      <c r="D142" s="107" t="s">
        <v>49</v>
      </c>
      <c r="E142" s="123">
        <f t="shared" si="2"/>
        <v>3.5328</v>
      </c>
      <c r="F142" s="123">
        <f>432.8/1000</f>
        <v>0.4328</v>
      </c>
      <c r="G142" s="125">
        <v>0.2</v>
      </c>
      <c r="H142" s="125">
        <v>2.9</v>
      </c>
      <c r="I142" s="126" t="s">
        <v>170</v>
      </c>
    </row>
    <row r="143" spans="2:9" ht="31.5">
      <c r="B143" s="127" t="s">
        <v>171</v>
      </c>
      <c r="C143" s="107" t="s">
        <v>49</v>
      </c>
      <c r="D143" s="107" t="s">
        <v>49</v>
      </c>
      <c r="E143" s="123">
        <f t="shared" si="2"/>
        <v>2.2</v>
      </c>
      <c r="F143" s="123"/>
      <c r="G143" s="125"/>
      <c r="H143" s="125">
        <v>2.2</v>
      </c>
      <c r="I143" s="126" t="s">
        <v>172</v>
      </c>
    </row>
    <row r="144" spans="2:9" ht="15.75">
      <c r="B144" s="127" t="s">
        <v>173</v>
      </c>
      <c r="C144" s="107" t="s">
        <v>49</v>
      </c>
      <c r="D144" s="107" t="s">
        <v>49</v>
      </c>
      <c r="E144" s="123">
        <f t="shared" si="2"/>
        <v>1.1</v>
      </c>
      <c r="F144" s="123"/>
      <c r="G144" s="125"/>
      <c r="H144" s="125">
        <v>1.1</v>
      </c>
      <c r="I144" s="126" t="s">
        <v>174</v>
      </c>
    </row>
    <row r="145" spans="2:9" ht="31.5">
      <c r="B145" s="127" t="s">
        <v>175</v>
      </c>
      <c r="C145" s="107" t="s">
        <v>49</v>
      </c>
      <c r="D145" s="107" t="s">
        <v>49</v>
      </c>
      <c r="E145" s="123">
        <f t="shared" si="2"/>
        <v>22.5</v>
      </c>
      <c r="F145" s="123">
        <f>2900/1000</f>
        <v>2.9</v>
      </c>
      <c r="G145" s="125">
        <v>2.6</v>
      </c>
      <c r="H145" s="123">
        <v>17</v>
      </c>
      <c r="I145" s="126" t="s">
        <v>176</v>
      </c>
    </row>
    <row r="146" spans="2:9" ht="31.5">
      <c r="B146" s="127" t="s">
        <v>177</v>
      </c>
      <c r="C146" s="107" t="s">
        <v>49</v>
      </c>
      <c r="D146" s="107" t="s">
        <v>49</v>
      </c>
      <c r="E146" s="123">
        <f t="shared" si="2"/>
        <v>0</v>
      </c>
      <c r="F146" s="123"/>
      <c r="G146" s="125"/>
      <c r="H146" s="125"/>
      <c r="I146" s="126" t="s">
        <v>178</v>
      </c>
    </row>
    <row r="147" spans="2:9" ht="31.5">
      <c r="B147" s="127" t="s">
        <v>179</v>
      </c>
      <c r="C147" s="107" t="s">
        <v>49</v>
      </c>
      <c r="D147" s="107" t="s">
        <v>49</v>
      </c>
      <c r="E147" s="123">
        <f t="shared" si="2"/>
        <v>0</v>
      </c>
      <c r="F147" s="123"/>
      <c r="G147" s="125"/>
      <c r="H147" s="125"/>
      <c r="I147" s="126" t="s">
        <v>180</v>
      </c>
    </row>
    <row r="148" spans="2:9" ht="31.5">
      <c r="B148" s="127" t="s">
        <v>181</v>
      </c>
      <c r="C148" s="107" t="s">
        <v>49</v>
      </c>
      <c r="D148" s="107" t="s">
        <v>49</v>
      </c>
      <c r="E148" s="123">
        <f t="shared" si="2"/>
        <v>10.428</v>
      </c>
      <c r="F148" s="123">
        <f>528/1000</f>
        <v>0.528</v>
      </c>
      <c r="G148" s="125">
        <v>0.6</v>
      </c>
      <c r="H148" s="125">
        <v>9.3</v>
      </c>
      <c r="I148" s="126" t="s">
        <v>182</v>
      </c>
    </row>
    <row r="149" spans="2:9" ht="31.5">
      <c r="B149" s="127" t="s">
        <v>183</v>
      </c>
      <c r="C149" s="107" t="s">
        <v>49</v>
      </c>
      <c r="D149" s="107" t="s">
        <v>49</v>
      </c>
      <c r="E149" s="123">
        <f t="shared" si="2"/>
        <v>23.03625</v>
      </c>
      <c r="F149" s="123">
        <f>3536.25/1000</f>
        <v>3.53625</v>
      </c>
      <c r="G149" s="125">
        <v>5</v>
      </c>
      <c r="H149" s="125">
        <v>14.5</v>
      </c>
      <c r="I149" s="126" t="s">
        <v>184</v>
      </c>
    </row>
    <row r="150" spans="2:9" ht="47.25">
      <c r="B150" s="127" t="s">
        <v>185</v>
      </c>
      <c r="C150" s="107" t="s">
        <v>49</v>
      </c>
      <c r="D150" s="107" t="s">
        <v>49</v>
      </c>
      <c r="E150" s="123">
        <f t="shared" si="2"/>
        <v>14.799999999999999</v>
      </c>
      <c r="F150" s="123">
        <f>3900/1000</f>
        <v>3.9</v>
      </c>
      <c r="G150" s="125">
        <v>4.3</v>
      </c>
      <c r="H150" s="125">
        <v>6.6</v>
      </c>
      <c r="I150" s="126" t="s">
        <v>186</v>
      </c>
    </row>
    <row r="151" spans="2:9" ht="15.75">
      <c r="B151" s="127" t="s">
        <v>187</v>
      </c>
      <c r="C151" s="107" t="s">
        <v>49</v>
      </c>
      <c r="D151" s="107" t="s">
        <v>49</v>
      </c>
      <c r="E151" s="123">
        <f t="shared" si="2"/>
        <v>6</v>
      </c>
      <c r="F151" s="123"/>
      <c r="G151" s="125">
        <v>1.2</v>
      </c>
      <c r="H151" s="125">
        <v>4.8</v>
      </c>
      <c r="I151" s="126" t="s">
        <v>188</v>
      </c>
    </row>
    <row r="152" spans="2:9" ht="15.75">
      <c r="B152" s="127" t="s">
        <v>189</v>
      </c>
      <c r="C152" s="107" t="s">
        <v>49</v>
      </c>
      <c r="D152" s="107" t="s">
        <v>49</v>
      </c>
      <c r="E152" s="123">
        <f t="shared" si="2"/>
        <v>4.365</v>
      </c>
      <c r="F152" s="123">
        <f>765/1000</f>
        <v>0.765</v>
      </c>
      <c r="G152" s="125">
        <v>0.9</v>
      </c>
      <c r="H152" s="149">
        <v>2.7</v>
      </c>
      <c r="I152" s="126" t="s">
        <v>190</v>
      </c>
    </row>
    <row r="153" spans="2:9" ht="31.5">
      <c r="B153" s="127" t="s">
        <v>191</v>
      </c>
      <c r="C153" s="107" t="s">
        <v>49</v>
      </c>
      <c r="D153" s="107" t="s">
        <v>49</v>
      </c>
      <c r="E153" s="123">
        <f t="shared" si="2"/>
        <v>1.17675</v>
      </c>
      <c r="F153" s="123">
        <f>176.75/1000</f>
        <v>0.17675</v>
      </c>
      <c r="G153" s="125">
        <v>0.4</v>
      </c>
      <c r="H153" s="149">
        <v>0.6</v>
      </c>
      <c r="I153" s="126" t="s">
        <v>192</v>
      </c>
    </row>
    <row r="154" spans="2:9" ht="15.75">
      <c r="B154" s="127" t="s">
        <v>193</v>
      </c>
      <c r="C154" s="107" t="s">
        <v>49</v>
      </c>
      <c r="D154" s="107" t="s">
        <v>49</v>
      </c>
      <c r="E154" s="123">
        <f t="shared" si="2"/>
        <v>13.54</v>
      </c>
      <c r="F154" s="123">
        <f>2040/1000</f>
        <v>2.04</v>
      </c>
      <c r="G154" s="123">
        <v>2</v>
      </c>
      <c r="H154" s="149">
        <v>9.5</v>
      </c>
      <c r="I154" s="126" t="s">
        <v>194</v>
      </c>
    </row>
    <row r="155" spans="2:9" ht="19.5">
      <c r="B155" s="128" t="s">
        <v>195</v>
      </c>
      <c r="C155" s="145"/>
      <c r="D155" s="145"/>
      <c r="E155" s="131">
        <f>SUM(E133:E154)</f>
        <v>199.9198</v>
      </c>
      <c r="F155" s="131">
        <f>SUM(F132:F154)</f>
        <v>26.819799999999997</v>
      </c>
      <c r="G155" s="131">
        <f>SUM(G132:G154)</f>
        <v>33.7</v>
      </c>
      <c r="H155" s="131">
        <f>SUM(H132:H154)</f>
        <v>139.39999999999998</v>
      </c>
      <c r="I155" s="150">
        <f>33.7-G155</f>
        <v>0</v>
      </c>
    </row>
    <row r="156" spans="2:9" ht="20.25">
      <c r="B156" s="134" t="s">
        <v>196</v>
      </c>
      <c r="C156" s="107"/>
      <c r="D156" s="107"/>
      <c r="E156" s="123"/>
      <c r="F156" s="123"/>
      <c r="G156" s="125"/>
      <c r="H156" s="149"/>
      <c r="I156" s="126"/>
    </row>
    <row r="157" spans="2:9" ht="63.75">
      <c r="B157" s="127" t="s">
        <v>197</v>
      </c>
      <c r="C157" s="107" t="s">
        <v>198</v>
      </c>
      <c r="D157" s="107" t="s">
        <v>46</v>
      </c>
      <c r="E157" s="123">
        <f aca="true" t="shared" si="3" ref="E157:E174">F157+G157+H157</f>
        <v>8.3</v>
      </c>
      <c r="F157" s="123"/>
      <c r="G157" s="125">
        <v>0.6</v>
      </c>
      <c r="H157" s="125">
        <v>7.7</v>
      </c>
      <c r="I157" s="126" t="s">
        <v>199</v>
      </c>
    </row>
    <row r="158" spans="2:9" ht="63">
      <c r="B158" s="151" t="s">
        <v>200</v>
      </c>
      <c r="C158" s="107" t="s">
        <v>49</v>
      </c>
      <c r="D158" s="107" t="s">
        <v>49</v>
      </c>
      <c r="E158" s="123">
        <f t="shared" si="3"/>
        <v>5.1</v>
      </c>
      <c r="F158" s="123"/>
      <c r="G158" s="125"/>
      <c r="H158" s="152">
        <f>1.7+2.6+0.8</f>
        <v>5.1</v>
      </c>
      <c r="I158" s="153" t="s">
        <v>201</v>
      </c>
    </row>
    <row r="159" spans="2:9" ht="47.25">
      <c r="B159" s="127" t="s">
        <v>202</v>
      </c>
      <c r="C159" s="107" t="s">
        <v>49</v>
      </c>
      <c r="D159" s="107" t="s">
        <v>49</v>
      </c>
      <c r="E159" s="123">
        <f t="shared" si="3"/>
        <v>0</v>
      </c>
      <c r="F159" s="123"/>
      <c r="G159" s="125"/>
      <c r="H159" s="125"/>
      <c r="I159" s="126" t="s">
        <v>203</v>
      </c>
    </row>
    <row r="160" spans="2:9" ht="78.75">
      <c r="B160" s="151" t="s">
        <v>204</v>
      </c>
      <c r="C160" s="107" t="s">
        <v>49</v>
      </c>
      <c r="D160" s="107" t="s">
        <v>49</v>
      </c>
      <c r="E160" s="123">
        <f t="shared" si="3"/>
        <v>0.1</v>
      </c>
      <c r="F160" s="154"/>
      <c r="G160" s="125"/>
      <c r="H160" s="155">
        <f>0.1</f>
        <v>0.1</v>
      </c>
      <c r="I160" s="153" t="s">
        <v>205</v>
      </c>
    </row>
    <row r="161" spans="2:9" ht="47.25">
      <c r="B161" s="127" t="s">
        <v>206</v>
      </c>
      <c r="C161" s="107" t="s">
        <v>49</v>
      </c>
      <c r="D161" s="107" t="s">
        <v>49</v>
      </c>
      <c r="E161" s="123">
        <f t="shared" si="3"/>
        <v>0.5</v>
      </c>
      <c r="F161" s="123"/>
      <c r="G161" s="125"/>
      <c r="H161" s="125">
        <v>0.5</v>
      </c>
      <c r="I161" s="126" t="s">
        <v>207</v>
      </c>
    </row>
    <row r="162" spans="2:9" ht="78.75">
      <c r="B162" s="127" t="s">
        <v>208</v>
      </c>
      <c r="C162" s="107" t="s">
        <v>49</v>
      </c>
      <c r="D162" s="107" t="s">
        <v>49</v>
      </c>
      <c r="E162" s="123">
        <f t="shared" si="3"/>
        <v>3</v>
      </c>
      <c r="F162" s="123"/>
      <c r="G162" s="143"/>
      <c r="H162" s="123">
        <v>3</v>
      </c>
      <c r="I162" s="126" t="s">
        <v>209</v>
      </c>
    </row>
    <row r="163" spans="2:9" ht="63">
      <c r="B163" s="127" t="s">
        <v>210</v>
      </c>
      <c r="C163" s="107" t="s">
        <v>49</v>
      </c>
      <c r="D163" s="107" t="s">
        <v>49</v>
      </c>
      <c r="E163" s="123">
        <f t="shared" si="3"/>
        <v>14.7</v>
      </c>
      <c r="F163" s="123">
        <f>0.4+0.5</f>
        <v>0.9</v>
      </c>
      <c r="G163" s="125">
        <v>3.1</v>
      </c>
      <c r="H163" s="125">
        <v>10.7</v>
      </c>
      <c r="I163" s="126" t="s">
        <v>211</v>
      </c>
    </row>
    <row r="164" spans="2:9" ht="31.5">
      <c r="B164" s="127" t="s">
        <v>212</v>
      </c>
      <c r="C164" s="107" t="s">
        <v>49</v>
      </c>
      <c r="D164" s="107" t="s">
        <v>49</v>
      </c>
      <c r="E164" s="123">
        <f t="shared" si="3"/>
        <v>0.1</v>
      </c>
      <c r="F164" s="123"/>
      <c r="G164" s="143"/>
      <c r="H164" s="154">
        <v>0.1</v>
      </c>
      <c r="I164" s="126" t="s">
        <v>213</v>
      </c>
    </row>
    <row r="165" spans="2:9" ht="31.5">
      <c r="B165" s="127" t="s">
        <v>214</v>
      </c>
      <c r="C165" s="107" t="s">
        <v>49</v>
      </c>
      <c r="D165" s="107" t="s">
        <v>49</v>
      </c>
      <c r="E165" s="123">
        <f t="shared" si="3"/>
        <v>0.1</v>
      </c>
      <c r="F165" s="123"/>
      <c r="G165" s="125"/>
      <c r="H165" s="125">
        <v>0.1</v>
      </c>
      <c r="I165" s="126" t="s">
        <v>215</v>
      </c>
    </row>
    <row r="166" spans="2:9" ht="31.5">
      <c r="B166" s="127" t="s">
        <v>216</v>
      </c>
      <c r="C166" s="107" t="s">
        <v>49</v>
      </c>
      <c r="D166" s="107" t="s">
        <v>49</v>
      </c>
      <c r="E166" s="123">
        <f t="shared" si="3"/>
        <v>0</v>
      </c>
      <c r="F166" s="123"/>
      <c r="G166" s="125"/>
      <c r="H166" s="125"/>
      <c r="I166" s="126" t="s">
        <v>217</v>
      </c>
    </row>
    <row r="167" spans="2:9" ht="126">
      <c r="B167" s="127" t="s">
        <v>218</v>
      </c>
      <c r="C167" s="107" t="s">
        <v>49</v>
      </c>
      <c r="D167" s="107" t="s">
        <v>49</v>
      </c>
      <c r="E167" s="123">
        <f t="shared" si="3"/>
        <v>5.3</v>
      </c>
      <c r="F167" s="123"/>
      <c r="G167" s="125"/>
      <c r="H167" s="125">
        <f>0.1+0.2+5</f>
        <v>5.3</v>
      </c>
      <c r="I167" s="126" t="s">
        <v>219</v>
      </c>
    </row>
    <row r="168" spans="2:9" ht="126">
      <c r="B168" s="127" t="s">
        <v>220</v>
      </c>
      <c r="C168" s="107" t="s">
        <v>49</v>
      </c>
      <c r="D168" s="107" t="s">
        <v>49</v>
      </c>
      <c r="E168" s="123">
        <f t="shared" si="3"/>
        <v>0.2</v>
      </c>
      <c r="F168" s="123"/>
      <c r="G168" s="125"/>
      <c r="H168" s="125">
        <f>0.1+0.1</f>
        <v>0.2</v>
      </c>
      <c r="I168" s="126" t="s">
        <v>221</v>
      </c>
    </row>
    <row r="169" spans="2:9" ht="94.5">
      <c r="B169" s="127" t="s">
        <v>222</v>
      </c>
      <c r="C169" s="107" t="s">
        <v>49</v>
      </c>
      <c r="D169" s="107" t="s">
        <v>49</v>
      </c>
      <c r="E169" s="123">
        <f t="shared" si="3"/>
        <v>10.3</v>
      </c>
      <c r="F169" s="123"/>
      <c r="G169" s="125"/>
      <c r="H169" s="125">
        <f>0.1+5+2+3.2</f>
        <v>10.3</v>
      </c>
      <c r="I169" s="126" t="s">
        <v>223</v>
      </c>
    </row>
    <row r="170" spans="2:9" ht="78.75">
      <c r="B170" s="127" t="s">
        <v>224</v>
      </c>
      <c r="C170" s="107" t="s">
        <v>49</v>
      </c>
      <c r="D170" s="107" t="s">
        <v>49</v>
      </c>
      <c r="E170" s="123">
        <f t="shared" si="3"/>
        <v>0.7999999999999999</v>
      </c>
      <c r="F170" s="123"/>
      <c r="G170" s="125">
        <v>0.7</v>
      </c>
      <c r="H170" s="125">
        <f>0.1</f>
        <v>0.1</v>
      </c>
      <c r="I170" s="125" t="s">
        <v>225</v>
      </c>
    </row>
    <row r="171" spans="2:9" ht="110.25">
      <c r="B171" s="127" t="s">
        <v>226</v>
      </c>
      <c r="C171" s="107" t="s">
        <v>49</v>
      </c>
      <c r="D171" s="107" t="s">
        <v>49</v>
      </c>
      <c r="E171" s="123">
        <f t="shared" si="3"/>
        <v>2.9</v>
      </c>
      <c r="F171" s="123"/>
      <c r="G171" s="125"/>
      <c r="H171" s="125">
        <f>0.1+2.8</f>
        <v>2.9</v>
      </c>
      <c r="I171" s="126" t="s">
        <v>227</v>
      </c>
    </row>
    <row r="172" spans="2:9" ht="31.5">
      <c r="B172" s="127" t="s">
        <v>228</v>
      </c>
      <c r="C172" s="107" t="s">
        <v>49</v>
      </c>
      <c r="D172" s="107" t="s">
        <v>49</v>
      </c>
      <c r="E172" s="123">
        <f t="shared" si="3"/>
        <v>0</v>
      </c>
      <c r="F172" s="123"/>
      <c r="G172" s="125"/>
      <c r="H172" s="125"/>
      <c r="I172" s="126" t="s">
        <v>229</v>
      </c>
    </row>
    <row r="173" spans="2:9" ht="126">
      <c r="B173" s="127" t="s">
        <v>230</v>
      </c>
      <c r="C173" s="107" t="s">
        <v>49</v>
      </c>
      <c r="D173" s="107" t="s">
        <v>49</v>
      </c>
      <c r="E173" s="123">
        <f t="shared" si="3"/>
        <v>12.8</v>
      </c>
      <c r="F173" s="123"/>
      <c r="G173" s="125">
        <v>0.4</v>
      </c>
      <c r="H173" s="125">
        <f>0.1+12.3</f>
        <v>12.4</v>
      </c>
      <c r="I173" s="126" t="s">
        <v>231</v>
      </c>
    </row>
    <row r="174" spans="2:9" ht="31.5">
      <c r="B174" s="127" t="s">
        <v>232</v>
      </c>
      <c r="C174" s="107" t="s">
        <v>49</v>
      </c>
      <c r="D174" s="107" t="s">
        <v>49</v>
      </c>
      <c r="E174" s="123">
        <f t="shared" si="3"/>
        <v>5</v>
      </c>
      <c r="F174" s="123"/>
      <c r="G174" s="125"/>
      <c r="H174" s="123">
        <v>5</v>
      </c>
      <c r="I174" s="126" t="s">
        <v>233</v>
      </c>
    </row>
    <row r="175" spans="2:9" ht="19.5">
      <c r="B175" s="128" t="s">
        <v>234</v>
      </c>
      <c r="C175" s="107" t="s">
        <v>49</v>
      </c>
      <c r="D175" s="107" t="s">
        <v>49</v>
      </c>
      <c r="E175" s="131">
        <f>SUM(E157:E174)</f>
        <v>69.2</v>
      </c>
      <c r="F175" s="131">
        <f>SUM(F157:F174)</f>
        <v>0.9</v>
      </c>
      <c r="G175" s="131">
        <f>SUM(G157:G174)</f>
        <v>4.800000000000001</v>
      </c>
      <c r="H175" s="131">
        <f>SUM(H157:H174)</f>
        <v>63.50000000000001</v>
      </c>
      <c r="I175" s="133"/>
    </row>
    <row r="176" spans="2:9" ht="20.25">
      <c r="B176" s="134" t="s">
        <v>235</v>
      </c>
      <c r="C176" s="107"/>
      <c r="D176" s="107"/>
      <c r="E176" s="123"/>
      <c r="F176" s="123"/>
      <c r="G176" s="125"/>
      <c r="H176" s="125"/>
      <c r="I176" s="126"/>
    </row>
    <row r="177" spans="2:9" ht="51">
      <c r="B177" s="127" t="s">
        <v>220</v>
      </c>
      <c r="C177" s="107" t="s">
        <v>236</v>
      </c>
      <c r="D177" s="107" t="s">
        <v>46</v>
      </c>
      <c r="E177" s="123">
        <f>F177+G177+H177</f>
        <v>6.8</v>
      </c>
      <c r="F177" s="123"/>
      <c r="G177" s="125">
        <v>0.4</v>
      </c>
      <c r="H177" s="125">
        <f>0.8+4+2-0.4</f>
        <v>6.3999999999999995</v>
      </c>
      <c r="I177" s="126" t="s">
        <v>237</v>
      </c>
    </row>
    <row r="178" spans="2:9" ht="31.5">
      <c r="B178" s="127" t="s">
        <v>238</v>
      </c>
      <c r="C178" s="107" t="s">
        <v>49</v>
      </c>
      <c r="D178" s="107" t="s">
        <v>49</v>
      </c>
      <c r="E178" s="123">
        <f>F178+G178+H178</f>
        <v>0.3</v>
      </c>
      <c r="F178" s="123"/>
      <c r="G178" s="125">
        <v>0.2</v>
      </c>
      <c r="H178" s="125">
        <f>0.3-0.2</f>
        <v>0.09999999999999998</v>
      </c>
      <c r="I178" s="126" t="s">
        <v>239</v>
      </c>
    </row>
    <row r="179" spans="2:9" ht="63">
      <c r="B179" s="127" t="s">
        <v>240</v>
      </c>
      <c r="C179" s="107" t="s">
        <v>49</v>
      </c>
      <c r="D179" s="107" t="s">
        <v>49</v>
      </c>
      <c r="E179" s="123">
        <f>F179+G179+H179</f>
        <v>1.7999999999999998</v>
      </c>
      <c r="F179" s="123"/>
      <c r="G179" s="125">
        <v>0.4</v>
      </c>
      <c r="H179" s="125">
        <f>0.9+0.9-0.4</f>
        <v>1.4</v>
      </c>
      <c r="I179" s="126" t="s">
        <v>241</v>
      </c>
    </row>
    <row r="180" spans="2:9" ht="19.5">
      <c r="B180" s="128" t="s">
        <v>242</v>
      </c>
      <c r="C180" s="145"/>
      <c r="D180" s="145"/>
      <c r="E180" s="129">
        <f>SUM(E177:E179)</f>
        <v>8.899999999999999</v>
      </c>
      <c r="F180" s="129"/>
      <c r="G180" s="129">
        <f>SUM(G177:G179)</f>
        <v>1</v>
      </c>
      <c r="H180" s="129">
        <f>SUM(H177:H179)</f>
        <v>7.899999999999999</v>
      </c>
      <c r="I180" s="156"/>
    </row>
    <row r="181" spans="2:9" ht="20.25">
      <c r="B181" s="157" t="s">
        <v>243</v>
      </c>
      <c r="C181" s="158"/>
      <c r="D181" s="158"/>
      <c r="E181" s="158"/>
      <c r="F181" s="159"/>
      <c r="G181" s="134"/>
      <c r="H181" s="134"/>
      <c r="I181" s="160"/>
    </row>
    <row r="182" spans="2:9" ht="78.75">
      <c r="B182" s="127" t="s">
        <v>77</v>
      </c>
      <c r="C182" s="107" t="s">
        <v>244</v>
      </c>
      <c r="D182" s="107" t="s">
        <v>46</v>
      </c>
      <c r="E182" s="123">
        <f>F182+G182+H182</f>
        <v>10.5</v>
      </c>
      <c r="F182" s="123"/>
      <c r="G182" s="125"/>
      <c r="H182" s="123">
        <f>7+3.5</f>
        <v>10.5</v>
      </c>
      <c r="I182" s="126" t="s">
        <v>245</v>
      </c>
    </row>
    <row r="183" spans="2:9" ht="47.25">
      <c r="B183" s="127" t="s">
        <v>142</v>
      </c>
      <c r="C183" s="107" t="s">
        <v>49</v>
      </c>
      <c r="D183" s="107" t="s">
        <v>49</v>
      </c>
      <c r="E183" s="123">
        <f>F183+G183+H183</f>
        <v>40</v>
      </c>
      <c r="F183" s="123"/>
      <c r="G183" s="125"/>
      <c r="H183" s="123">
        <v>40</v>
      </c>
      <c r="I183" s="126" t="s">
        <v>246</v>
      </c>
    </row>
    <row r="184" spans="2:9" ht="47.25">
      <c r="B184" s="127" t="s">
        <v>134</v>
      </c>
      <c r="C184" s="107" t="s">
        <v>49</v>
      </c>
      <c r="D184" s="107" t="s">
        <v>49</v>
      </c>
      <c r="E184" s="123">
        <f>F184+G184+H184</f>
        <v>10</v>
      </c>
      <c r="F184" s="123"/>
      <c r="G184" s="125"/>
      <c r="H184" s="123">
        <v>10</v>
      </c>
      <c r="I184" s="126" t="s">
        <v>247</v>
      </c>
    </row>
    <row r="185" spans="2:9" ht="31.5">
      <c r="B185" s="127" t="s">
        <v>248</v>
      </c>
      <c r="C185" s="107" t="s">
        <v>49</v>
      </c>
      <c r="D185" s="107" t="s">
        <v>49</v>
      </c>
      <c r="E185" s="123">
        <f>F185+G185+H185</f>
        <v>32.5</v>
      </c>
      <c r="F185" s="123"/>
      <c r="G185" s="125"/>
      <c r="H185" s="123">
        <v>32.5</v>
      </c>
      <c r="I185" s="126" t="s">
        <v>249</v>
      </c>
    </row>
    <row r="186" spans="2:9" ht="47.25">
      <c r="B186" s="127" t="s">
        <v>250</v>
      </c>
      <c r="C186" s="107" t="s">
        <v>49</v>
      </c>
      <c r="D186" s="107" t="s">
        <v>49</v>
      </c>
      <c r="E186" s="123">
        <f>F186+G186+H186</f>
        <v>7</v>
      </c>
      <c r="F186" s="123"/>
      <c r="G186" s="125"/>
      <c r="H186" s="123">
        <v>7</v>
      </c>
      <c r="I186" s="126" t="s">
        <v>251</v>
      </c>
    </row>
    <row r="187" spans="2:9" ht="19.5">
      <c r="B187" s="161" t="s">
        <v>252</v>
      </c>
      <c r="C187" s="162"/>
      <c r="D187" s="162"/>
      <c r="E187" s="163">
        <f>SUM(E182:E186)</f>
        <v>100</v>
      </c>
      <c r="F187" s="163">
        <f>SUM(F182:F186)</f>
        <v>0</v>
      </c>
      <c r="G187" s="163">
        <f>SUM(G182:G186)</f>
        <v>0</v>
      </c>
      <c r="H187" s="163">
        <f>SUM(H182:H186)</f>
        <v>100</v>
      </c>
      <c r="I187" s="164"/>
    </row>
    <row r="188" spans="2:9" ht="20.25">
      <c r="B188" s="157" t="s">
        <v>253</v>
      </c>
      <c r="C188" s="158"/>
      <c r="D188" s="158"/>
      <c r="E188" s="158"/>
      <c r="F188" s="158"/>
      <c r="G188" s="165"/>
      <c r="H188" s="165"/>
      <c r="I188" s="166"/>
    </row>
    <row r="189" spans="2:9" ht="63">
      <c r="B189" s="122" t="s">
        <v>202</v>
      </c>
      <c r="C189" s="167" t="s">
        <v>254</v>
      </c>
      <c r="D189" s="167" t="s">
        <v>46</v>
      </c>
      <c r="E189" s="138">
        <f>F189+G189+H189</f>
        <v>200</v>
      </c>
      <c r="F189" s="168"/>
      <c r="G189" s="169"/>
      <c r="H189" s="170">
        <v>200</v>
      </c>
      <c r="I189" s="140" t="s">
        <v>255</v>
      </c>
    </row>
    <row r="190" spans="2:9" ht="19.5">
      <c r="B190" s="128" t="s">
        <v>256</v>
      </c>
      <c r="C190" s="145"/>
      <c r="D190" s="145"/>
      <c r="E190" s="129">
        <f>SUM(E189)</f>
        <v>200</v>
      </c>
      <c r="F190" s="129">
        <f>SUM(F189)</f>
        <v>0</v>
      </c>
      <c r="G190" s="129">
        <f>SUM(G189)</f>
        <v>0</v>
      </c>
      <c r="H190" s="129">
        <f>SUM(H189)</f>
        <v>200</v>
      </c>
      <c r="I190" s="156"/>
    </row>
    <row r="191" spans="2:9" ht="15">
      <c r="B191" s="171"/>
      <c r="C191" s="93"/>
      <c r="D191" s="93"/>
      <c r="E191" s="172"/>
      <c r="F191" s="172"/>
      <c r="G191" s="95"/>
      <c r="H191" s="95"/>
      <c r="I191" s="173"/>
    </row>
    <row r="192" spans="2:9" ht="15">
      <c r="B192" s="171"/>
      <c r="C192" s="93"/>
      <c r="D192" s="93"/>
      <c r="E192" s="172"/>
      <c r="F192" s="172"/>
      <c r="G192" s="95"/>
      <c r="H192" s="95"/>
      <c r="I192" s="173"/>
    </row>
    <row r="193" spans="2:9" ht="47.25">
      <c r="B193" s="174" t="s">
        <v>257</v>
      </c>
      <c r="C193" s="174"/>
      <c r="D193" s="175"/>
      <c r="E193" s="175"/>
      <c r="F193" s="176"/>
      <c r="G193" s="46"/>
      <c r="H193" s="42"/>
      <c r="I193" s="177" t="s">
        <v>18</v>
      </c>
    </row>
    <row r="194" spans="2:9" ht="15.75">
      <c r="B194" s="178"/>
      <c r="C194" s="179"/>
      <c r="D194" s="180"/>
      <c r="E194" s="181"/>
      <c r="F194" s="94"/>
      <c r="G194" s="46"/>
      <c r="H194" s="42"/>
      <c r="I194" s="182"/>
    </row>
    <row r="195" spans="2:9" ht="15.75">
      <c r="B195" s="178" t="s">
        <v>258</v>
      </c>
      <c r="C195" s="180"/>
      <c r="D195" s="180"/>
      <c r="E195" s="183"/>
      <c r="F195" s="184"/>
      <c r="G195" s="46"/>
      <c r="H195" s="42"/>
      <c r="I195" s="182"/>
    </row>
    <row r="196" spans="2:9" ht="18.75">
      <c r="B196" s="185" t="s">
        <v>259</v>
      </c>
      <c r="C196" s="180"/>
      <c r="D196" s="175"/>
      <c r="E196" s="175"/>
      <c r="F196" s="186"/>
      <c r="G196" s="186"/>
      <c r="H196" s="187"/>
      <c r="I196" s="177" t="s">
        <v>260</v>
      </c>
    </row>
    <row r="197" spans="2:9" ht="31.5">
      <c r="B197" s="185" t="s">
        <v>261</v>
      </c>
      <c r="C197" s="180"/>
      <c r="D197" s="188"/>
      <c r="E197" s="188"/>
      <c r="F197" s="186"/>
      <c r="G197" s="186"/>
      <c r="H197" s="187"/>
      <c r="I197" s="177" t="s">
        <v>262</v>
      </c>
    </row>
    <row r="198" spans="2:9" ht="18.75">
      <c r="B198" s="185" t="s">
        <v>263</v>
      </c>
      <c r="C198" s="180"/>
      <c r="D198" s="188"/>
      <c r="E198" s="188"/>
      <c r="F198" s="186"/>
      <c r="G198" s="186"/>
      <c r="H198" s="187"/>
      <c r="I198" s="177" t="s">
        <v>264</v>
      </c>
    </row>
    <row r="199" spans="2:9" ht="18.75">
      <c r="B199" s="185" t="s">
        <v>265</v>
      </c>
      <c r="C199" s="180"/>
      <c r="D199" s="188"/>
      <c r="E199" s="188"/>
      <c r="F199" s="186"/>
      <c r="G199" s="186"/>
      <c r="H199" s="187"/>
      <c r="I199" s="177" t="s">
        <v>266</v>
      </c>
    </row>
  </sheetData>
  <sheetProtection/>
  <mergeCells count="17">
    <mergeCell ref="B181:F181"/>
    <mergeCell ref="B188:F188"/>
    <mergeCell ref="C35:E35"/>
    <mergeCell ref="C36:D36"/>
    <mergeCell ref="N12:O12"/>
    <mergeCell ref="N10:O10"/>
    <mergeCell ref="N11:O11"/>
    <mergeCell ref="C22:H22"/>
    <mergeCell ref="F1:I2"/>
    <mergeCell ref="C4:H4"/>
    <mergeCell ref="C18:D18"/>
    <mergeCell ref="C17:E17"/>
    <mergeCell ref="F44:I45"/>
    <mergeCell ref="C47:H47"/>
    <mergeCell ref="C60:E60"/>
    <mergeCell ref="C61:E61"/>
    <mergeCell ref="G61:H61"/>
  </mergeCells>
  <printOptions/>
  <pageMargins left="0.17" right="0.16" top="0.34" bottom="0.2755905511811024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Кондакова</cp:lastModifiedBy>
  <cp:lastPrinted>2010-01-12T09:00:16Z</cp:lastPrinted>
  <dcterms:created xsi:type="dcterms:W3CDTF">1996-10-08T23:32:33Z</dcterms:created>
  <dcterms:modified xsi:type="dcterms:W3CDTF">2010-07-09T12:54:11Z</dcterms:modified>
  <cp:category/>
  <cp:version/>
  <cp:contentType/>
  <cp:contentStatus/>
</cp:coreProperties>
</file>